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Feuil2" sheetId="1" r:id="rId1"/>
    <sheet name="Costs" sheetId="2" r:id="rId2"/>
    <sheet name="Benefits" sheetId="3" r:id="rId3"/>
    <sheet name="Social Environmental Benefits" sheetId="4" r:id="rId4"/>
    <sheet name="ROI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<sst xmlns="http://schemas.openxmlformats.org/spreadsheetml/2006/main" count="129" uniqueCount="95">
  <si>
    <t>CESME Circular Return on Investment Calculator</t>
  </si>
  <si>
    <t>Note: The figures given are illustrative and are not taken from a real-life example, but are designed to be realistic.</t>
  </si>
  <si>
    <t>Cost Benefit Analysis</t>
  </si>
  <si>
    <t xml:space="preserve">Investment calculator for costs of new circular product or process </t>
  </si>
  <si>
    <t>All figures are illustrative; the adviser will work with each SME to develop a map of the changes involved (use template 4b) with detail of investments</t>
  </si>
  <si>
    <t xml:space="preserve">Item </t>
  </si>
  <si>
    <t>Fiscal Year</t>
  </si>
  <si>
    <t>Training A</t>
  </si>
  <si>
    <t>New/ refurbished machinery</t>
  </si>
  <si>
    <t>Maintenance</t>
  </si>
  <si>
    <t>Additional Materials storage</t>
  </si>
  <si>
    <t>New software + training</t>
  </si>
  <si>
    <t>Marketing/ consumer awareness campaign</t>
  </si>
  <si>
    <t>1,5% Pa on 50000- subsidised rate under govt scheme</t>
  </si>
  <si>
    <t>Loan repayments on new electric pickup vehicles</t>
  </si>
  <si>
    <t>Please add further rows as necessary</t>
  </si>
  <si>
    <t>Total</t>
  </si>
  <si>
    <t>Grand Total</t>
  </si>
  <si>
    <t xml:space="preserve">Cost Benefit Analysis </t>
  </si>
  <si>
    <t>Tangible Benefit Data Entry Page</t>
  </si>
  <si>
    <t>Enter start year others will automatically change</t>
  </si>
  <si>
    <t>Indicator</t>
  </si>
  <si>
    <t>Benefit Category</t>
  </si>
  <si>
    <t>Use benefit categories and indicators that are appropriate to the business or which correspond to existing metrics or indicators used</t>
  </si>
  <si>
    <t>Examples of Potential Benefits</t>
  </si>
  <si>
    <t>Materials costs; transport et…. Detail if necessary</t>
  </si>
  <si>
    <t>Cost Reductions</t>
  </si>
  <si>
    <t>Details as necessary: can be margins per item sold etc</t>
  </si>
  <si>
    <t>Enhanced profit margins</t>
  </si>
  <si>
    <t xml:space="preserve">Either by unit or possibly relating to profit generated per worker/staff member </t>
  </si>
  <si>
    <t xml:space="preserve">   Labour Productivity Improvements</t>
  </si>
  <si>
    <t>Energy bills</t>
  </si>
  <si>
    <t xml:space="preserve">   Decreased Overheads</t>
  </si>
  <si>
    <t>Please add further benefits as identified</t>
  </si>
  <si>
    <t>Total Benefits Per Year</t>
  </si>
  <si>
    <t>Confidence Factor</t>
  </si>
  <si>
    <t>Benefits Claimed for Analysis</t>
  </si>
  <si>
    <t>Accumulated Benefits Claimed for Analysis</t>
  </si>
  <si>
    <t>Re: Confidence Factor this can be adjusted or eliminated by the adviser + the SME)</t>
  </si>
  <si>
    <t>Intangible Benefit Data Entry Page</t>
  </si>
  <si>
    <t xml:space="preserve"> SME Benefits</t>
  </si>
  <si>
    <t>Benefit Sources</t>
  </si>
  <si>
    <t xml:space="preserve"> INDICATOR</t>
  </si>
  <si>
    <t>PROXY/MARKET VALUE</t>
  </si>
  <si>
    <t>FINANCIAL VALUE PER UNIT</t>
  </si>
  <si>
    <t>INFORMATION SOURCE</t>
  </si>
  <si>
    <t>Environmental benefits</t>
  </si>
  <si>
    <t xml:space="preserve">CO2 Reductions </t>
  </si>
  <si>
    <t>CO2 European Emission Allowance</t>
  </si>
  <si>
    <t>Although this is a market value here it is used as a Proxy</t>
  </si>
  <si>
    <t>€5.62/Tonne</t>
  </si>
  <si>
    <t>European Commission (Values vary by day)</t>
  </si>
  <si>
    <t>Waste Reductions: Business Weight of Waste Going to Landfill</t>
  </si>
  <si>
    <t>Collected Waste per KG</t>
  </si>
  <si>
    <t>Market</t>
  </si>
  <si>
    <t>Landfill €0.11, Organic: €0.06 and Recycling €0.02</t>
  </si>
  <si>
    <t>Based on Irish EPA Minimum Rates for waste collection https://www.epa.ie/</t>
  </si>
  <si>
    <t>Social Benefits</t>
  </si>
  <si>
    <t xml:space="preserve">Staff well-being: For Business: Reduced Sick Leave, Increased Positive Functioning for Staff </t>
  </si>
  <si>
    <t>No of days (total reductions); number of staff declaring increased 'positive functioning'*</t>
  </si>
  <si>
    <t>Mix market + Proxy</t>
  </si>
  <si>
    <t>One day average staff cost: €200; Positive functioning: €1200 p/a max</t>
  </si>
  <si>
    <t>For staff day - Company payroll; Positive Functioning: National Institute for Clinical Excellence (UK) Quality Life Year breakdown (Mental Health)</t>
  </si>
  <si>
    <t>Increased skills leading to improvements in self-esteem</t>
  </si>
  <si>
    <t>Number of staff employed under govt training scheme with improved Self esteem</t>
  </si>
  <si>
    <t>Proxy</t>
  </si>
  <si>
    <t>€1200 p/a</t>
  </si>
  <si>
    <t>See above</t>
  </si>
  <si>
    <t>Factors decreasing Social and Environmenatl ROI (see chart)</t>
  </si>
  <si>
    <t>Total Benefits Claimed for Analysis</t>
  </si>
  <si>
    <t>CO2 Reductions wider territorial environmental benefits other business impacts suppliers</t>
  </si>
  <si>
    <t>Waste Reductions: Other Business Weight of Waste Going to Landfill suppiers</t>
  </si>
  <si>
    <t xml:space="preserve">Staff well-being: Reduced Medical Visits </t>
  </si>
  <si>
    <t>Reduction in visits to Doctor</t>
  </si>
  <si>
    <t>Average cost consultation: €40</t>
  </si>
  <si>
    <t>National Health Service data</t>
  </si>
  <si>
    <t>Increased skills leading to improvements in self-esteem in supplier businesses</t>
  </si>
  <si>
    <t>Number of staff employed under govt training scheme with imporved Self esteem</t>
  </si>
  <si>
    <t>Accumulated Total Benefits Claimed for Analysis</t>
  </si>
  <si>
    <t>Note: In a full S(EE)ROI analysis all of the factors below would be accurately calulated, the influence of external factors is considered to be significantly greater for Social + Environmental Indicators and over time fall to zero (as it is increasingly difficult to justify predictions)</t>
  </si>
  <si>
    <t xml:space="preserve">Factors decreasing ROI </t>
  </si>
  <si>
    <t>Deadweight      %</t>
  </si>
  <si>
    <t>Displacement      %</t>
  </si>
  <si>
    <t>Attribution      %</t>
  </si>
  <si>
    <t>Drop off  or growth       %</t>
  </si>
  <si>
    <t>Return on Investment Ratio</t>
  </si>
  <si>
    <t>Costs</t>
  </si>
  <si>
    <t>Business Benefits Claimed for Analysis</t>
  </si>
  <si>
    <t>Business Social + Environmental Benefits Claimed for Analysis</t>
  </si>
  <si>
    <t>Territorial Social + Environmental Benefits Claimed for Analysis</t>
  </si>
  <si>
    <t>Return on Investment for Business</t>
  </si>
  <si>
    <t>Return on Investment ratio for Business</t>
  </si>
  <si>
    <t>Return on Investment ratio for Business including Social and Environmental benefits</t>
  </si>
  <si>
    <t>Return on Investment for Territory</t>
  </si>
  <si>
    <t>Return on Investment ration for Territory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</si>
</sst>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\$#,##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26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top" wrapText="1"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NumberFormat="1" applyAlignment="1">
      <alignment horizontal="left" vertical="top" wrapText="1"/>
      <protection/>
    </xf>
    <xf numFmtId="164" fontId="3" fillId="0" borderId="0" xfId="20" applyNumberFormat="1" applyFont="1" applyBorder="1" applyAlignment="1">
      <alignment horizontal="center" vertical="top" wrapText="1"/>
      <protection/>
    </xf>
    <xf numFmtId="164" fontId="4" fillId="0" borderId="0" xfId="20" applyNumberFormat="1" applyFont="1" applyBorder="1" applyAlignment="1">
      <alignment horizontal="center" vertical="top" wrapText="1"/>
      <protection/>
    </xf>
    <xf numFmtId="164" fontId="5" fillId="0" borderId="0" xfId="20" applyNumberFormat="1" applyFont="1" applyBorder="1" applyAlignment="1">
      <alignment horizontal="center" vertical="top" wrapText="1"/>
      <protection/>
    </xf>
    <xf numFmtId="164" fontId="4" fillId="0" borderId="0" xfId="20" applyNumberFormat="1" applyFont="1" applyAlignment="1">
      <alignment horizontal="center" vertical="top" wrapText="1"/>
      <protection/>
    </xf>
    <xf numFmtId="164" fontId="1" fillId="0" borderId="1" xfId="20" applyNumberFormat="1" applyFont="1" applyBorder="1" applyAlignment="1">
      <alignment horizontal="left" vertical="top" wrapText="1"/>
      <protection/>
    </xf>
    <xf numFmtId="164" fontId="1" fillId="0" borderId="2" xfId="20" applyNumberFormat="1" applyFont="1" applyBorder="1" applyAlignment="1">
      <alignment horizontal="left" vertical="top" wrapText="1"/>
      <protection/>
    </xf>
    <xf numFmtId="164" fontId="1" fillId="0" borderId="3" xfId="20" applyNumberFormat="1" applyBorder="1" applyAlignment="1">
      <alignment horizontal="left" vertical="top" wrapText="1"/>
      <protection/>
    </xf>
    <xf numFmtId="164" fontId="1" fillId="0" borderId="4" xfId="20" applyNumberFormat="1" applyBorder="1" applyAlignment="1">
      <alignment horizontal="left" vertical="top" wrapText="1"/>
      <protection/>
    </xf>
    <xf numFmtId="164" fontId="1" fillId="0" borderId="5" xfId="20" applyNumberFormat="1" applyBorder="1" applyAlignment="1">
      <alignment horizontal="left" vertical="top" wrapText="1"/>
      <protection/>
    </xf>
    <xf numFmtId="164" fontId="1" fillId="0" borderId="6" xfId="20" applyNumberFormat="1" applyBorder="1" applyAlignment="1">
      <alignment horizontal="left" vertical="top" wrapText="1"/>
      <protection/>
    </xf>
    <xf numFmtId="164" fontId="1" fillId="0" borderId="0" xfId="20" applyNumberFormat="1" applyBorder="1" applyAlignment="1">
      <alignment horizontal="left" vertical="top" wrapText="1"/>
      <protection/>
    </xf>
    <xf numFmtId="164" fontId="1" fillId="2" borderId="1" xfId="20" applyNumberFormat="1" applyFill="1" applyBorder="1" applyAlignment="1">
      <alignment horizontal="left" vertical="top" wrapText="1"/>
      <protection/>
    </xf>
    <xf numFmtId="164" fontId="1" fillId="3" borderId="0" xfId="20" applyNumberFormat="1" applyFill="1" applyAlignment="1">
      <alignment horizontal="left" vertical="top" wrapText="1"/>
      <protection/>
    </xf>
    <xf numFmtId="164" fontId="1" fillId="2" borderId="7" xfId="20" applyNumberFormat="1" applyFont="1" applyFill="1" applyBorder="1" applyAlignment="1">
      <alignment horizontal="left" vertical="top" wrapText="1"/>
      <protection/>
    </xf>
    <xf numFmtId="164" fontId="6" fillId="2" borderId="8" xfId="20" applyNumberFormat="1" applyFont="1" applyFill="1" applyBorder="1" applyAlignment="1">
      <alignment horizontal="left" vertical="top" wrapText="1"/>
      <protection/>
    </xf>
    <xf numFmtId="164" fontId="6" fillId="2" borderId="9" xfId="20" applyNumberFormat="1" applyFont="1" applyFill="1" applyBorder="1" applyAlignment="1">
      <alignment horizontal="left" vertical="top" wrapText="1"/>
      <protection/>
    </xf>
    <xf numFmtId="164" fontId="1" fillId="4" borderId="10" xfId="20" applyNumberFormat="1" applyFill="1" applyBorder="1" applyAlignment="1">
      <alignment horizontal="left" vertical="top" wrapText="1"/>
      <protection/>
    </xf>
    <xf numFmtId="164" fontId="6" fillId="4" borderId="11" xfId="20" applyNumberFormat="1" applyFont="1" applyFill="1" applyBorder="1" applyAlignment="1">
      <alignment horizontal="left" vertical="top" wrapText="1"/>
      <protection/>
    </xf>
    <xf numFmtId="164" fontId="6" fillId="4" borderId="12" xfId="20" applyNumberFormat="1" applyFont="1" applyFill="1" applyBorder="1" applyAlignment="1">
      <alignment horizontal="left" vertical="top" wrapText="1"/>
      <protection/>
    </xf>
    <xf numFmtId="164" fontId="6" fillId="4" borderId="13" xfId="20" applyNumberFormat="1" applyFont="1" applyFill="1" applyBorder="1" applyAlignment="1">
      <alignment horizontal="left" vertical="top" wrapText="1"/>
      <protection/>
    </xf>
    <xf numFmtId="164" fontId="1" fillId="5" borderId="10" xfId="20" applyNumberFormat="1" applyFill="1" applyBorder="1" applyAlignment="1">
      <alignment horizontal="left" vertical="top" wrapText="1"/>
      <protection/>
    </xf>
    <xf numFmtId="164" fontId="6" fillId="5" borderId="11" xfId="20" applyNumberFormat="1" applyFont="1" applyFill="1" applyBorder="1" applyAlignment="1">
      <alignment horizontal="left" vertical="top" wrapText="1"/>
      <protection/>
    </xf>
    <xf numFmtId="164" fontId="6" fillId="5" borderId="12" xfId="20" applyNumberFormat="1" applyFont="1" applyFill="1" applyBorder="1" applyAlignment="1">
      <alignment horizontal="left" vertical="top" wrapText="1"/>
      <protection/>
    </xf>
    <xf numFmtId="164" fontId="6" fillId="5" borderId="13" xfId="20" applyNumberFormat="1" applyFont="1" applyFill="1" applyBorder="1" applyAlignment="1">
      <alignment horizontal="left" vertical="top" wrapText="1"/>
      <protection/>
    </xf>
    <xf numFmtId="164" fontId="1" fillId="2" borderId="10" xfId="20" applyNumberFormat="1" applyFill="1" applyBorder="1" applyAlignment="1">
      <alignment horizontal="left" vertical="top" wrapText="1"/>
      <protection/>
    </xf>
    <xf numFmtId="164" fontId="6" fillId="2" borderId="11" xfId="20" applyNumberFormat="1" applyFont="1" applyFill="1" applyBorder="1" applyAlignment="1">
      <alignment horizontal="left" vertical="top" wrapText="1"/>
      <protection/>
    </xf>
    <xf numFmtId="164" fontId="6" fillId="2" borderId="12" xfId="20" applyNumberFormat="1" applyFont="1" applyFill="1" applyBorder="1" applyAlignment="1">
      <alignment horizontal="left" vertical="top" wrapText="1"/>
      <protection/>
    </xf>
    <xf numFmtId="164" fontId="6" fillId="2" borderId="13" xfId="20" applyNumberFormat="1" applyFont="1" applyFill="1" applyBorder="1" applyAlignment="1">
      <alignment horizontal="left" vertical="top" wrapText="1"/>
      <protection/>
    </xf>
    <xf numFmtId="164" fontId="1" fillId="5" borderId="14" xfId="20" applyNumberFormat="1" applyFill="1" applyBorder="1" applyAlignment="1">
      <alignment horizontal="left" vertical="top" wrapText="1"/>
      <protection/>
    </xf>
    <xf numFmtId="164" fontId="1" fillId="2" borderId="14" xfId="20" applyNumberFormat="1" applyFill="1" applyBorder="1" applyAlignment="1">
      <alignment horizontal="left" vertical="top" wrapText="1"/>
      <protection/>
    </xf>
    <xf numFmtId="164" fontId="1" fillId="2" borderId="0" xfId="20" applyNumberFormat="1" applyFont="1" applyFill="1" applyAlignment="1">
      <alignment horizontal="left" vertical="top" wrapText="1"/>
      <protection/>
    </xf>
    <xf numFmtId="164" fontId="1" fillId="2" borderId="15" xfId="20" applyNumberFormat="1" applyFill="1" applyBorder="1" applyAlignment="1">
      <alignment horizontal="left" vertical="top" wrapText="1"/>
      <protection/>
    </xf>
    <xf numFmtId="164" fontId="6" fillId="2" borderId="16" xfId="20" applyNumberFormat="1" applyFont="1" applyFill="1" applyBorder="1" applyAlignment="1">
      <alignment horizontal="left" vertical="top" wrapText="1"/>
      <protection/>
    </xf>
    <xf numFmtId="164" fontId="6" fillId="2" borderId="17" xfId="20" applyNumberFormat="1" applyFont="1" applyFill="1" applyBorder="1" applyAlignment="1">
      <alignment horizontal="left" vertical="top" wrapText="1"/>
      <protection/>
    </xf>
    <xf numFmtId="164" fontId="6" fillId="2" borderId="18" xfId="20" applyNumberFormat="1" applyFont="1" applyFill="1" applyBorder="1" applyAlignment="1">
      <alignment horizontal="left" vertical="top" wrapText="1"/>
      <protection/>
    </xf>
    <xf numFmtId="164" fontId="7" fillId="0" borderId="19" xfId="20" applyNumberFormat="1" applyFont="1" applyBorder="1" applyAlignment="1">
      <alignment horizontal="left" vertical="top" wrapText="1"/>
      <protection/>
    </xf>
    <xf numFmtId="164" fontId="7" fillId="0" borderId="20" xfId="20" applyNumberFormat="1" applyFont="1" applyBorder="1" applyAlignment="1">
      <alignment horizontal="left" vertical="top" wrapText="1"/>
      <protection/>
    </xf>
    <xf numFmtId="164" fontId="7" fillId="0" borderId="21" xfId="20" applyNumberFormat="1" applyFont="1" applyBorder="1" applyAlignment="1">
      <alignment horizontal="left" vertical="top" wrapText="1"/>
      <protection/>
    </xf>
    <xf numFmtId="164" fontId="6" fillId="0" borderId="0" xfId="20" applyNumberFormat="1" applyFont="1" applyAlignment="1">
      <alignment horizontal="left" vertical="top" wrapText="1"/>
      <protection/>
    </xf>
    <xf numFmtId="164" fontId="7" fillId="0" borderId="15" xfId="20" applyNumberFormat="1" applyFont="1" applyBorder="1" applyAlignment="1">
      <alignment horizontal="left" vertical="top" wrapText="1"/>
      <protection/>
    </xf>
    <xf numFmtId="164" fontId="1" fillId="0" borderId="0" xfId="20" applyAlignment="1">
      <alignment horizontal="left" vertical="top" wrapText="1"/>
      <protection/>
    </xf>
    <xf numFmtId="164" fontId="8" fillId="0" borderId="0" xfId="20" applyFont="1" applyProtection="1">
      <alignment/>
      <protection/>
    </xf>
    <xf numFmtId="164" fontId="1" fillId="0" borderId="0" xfId="20" applyFont="1" applyProtection="1">
      <alignment/>
      <protection/>
    </xf>
    <xf numFmtId="164" fontId="1" fillId="0" borderId="0" xfId="20" applyProtection="1">
      <alignment/>
      <protection/>
    </xf>
    <xf numFmtId="166" fontId="9" fillId="0" borderId="0" xfId="20" applyNumberFormat="1" applyFont="1" applyProtection="1">
      <alignment/>
      <protection/>
    </xf>
    <xf numFmtId="164" fontId="6" fillId="6" borderId="22" xfId="20" applyFont="1" applyFill="1" applyBorder="1" applyAlignment="1" applyProtection="1">
      <alignment horizontal="center"/>
      <protection/>
    </xf>
    <xf numFmtId="164" fontId="10" fillId="0" borderId="0" xfId="20" applyNumberFormat="1" applyFont="1" applyAlignment="1">
      <alignment horizontal="left" vertical="top" wrapText="1"/>
      <protection/>
    </xf>
    <xf numFmtId="164" fontId="10" fillId="6" borderId="12" xfId="20" applyNumberFormat="1" applyFont="1" applyFill="1" applyBorder="1" applyAlignment="1">
      <alignment horizontal="left" vertical="top" wrapText="1"/>
      <protection/>
    </xf>
    <xf numFmtId="164" fontId="10" fillId="0" borderId="12" xfId="20" applyNumberFormat="1" applyFont="1" applyBorder="1" applyAlignment="1">
      <alignment horizontal="left" vertical="top" wrapText="1"/>
      <protection/>
    </xf>
    <xf numFmtId="166" fontId="11" fillId="7" borderId="23" xfId="20" applyNumberFormat="1" applyFont="1" applyFill="1" applyBorder="1" applyAlignment="1" applyProtection="1">
      <alignment horizontal="center" vertical="top" wrapText="1"/>
      <protection/>
    </xf>
    <xf numFmtId="166" fontId="10" fillId="7" borderId="23" xfId="20" applyNumberFormat="1" applyFont="1" applyFill="1" applyBorder="1" applyAlignment="1" applyProtection="1">
      <alignment horizontal="center" vertical="top" wrapText="1"/>
      <protection/>
    </xf>
    <xf numFmtId="164" fontId="1" fillId="0" borderId="19" xfId="20" applyFont="1" applyBorder="1" applyAlignment="1">
      <alignment horizontal="center" vertical="top" wrapText="1"/>
      <protection/>
    </xf>
    <xf numFmtId="166" fontId="1" fillId="7" borderId="24" xfId="20" applyNumberFormat="1" applyFont="1" applyFill="1" applyBorder="1" applyAlignment="1" applyProtection="1">
      <alignment horizontal="left" vertical="top" wrapText="1"/>
      <protection locked="0"/>
    </xf>
    <xf numFmtId="166" fontId="1" fillId="7" borderId="8" xfId="20" applyNumberFormat="1" applyFont="1" applyFill="1" applyBorder="1" applyAlignment="1" applyProtection="1">
      <alignment horizontal="left" vertical="top" wrapText="1"/>
      <protection locked="0"/>
    </xf>
    <xf numFmtId="164" fontId="1" fillId="0" borderId="8" xfId="20" applyBorder="1" applyAlignment="1">
      <alignment horizontal="left" vertical="top" wrapText="1"/>
      <protection/>
    </xf>
    <xf numFmtId="164" fontId="1" fillId="0" borderId="9" xfId="20" applyBorder="1" applyAlignment="1">
      <alignment horizontal="left" vertical="top" wrapText="1"/>
      <protection/>
    </xf>
    <xf numFmtId="166" fontId="1" fillId="7" borderId="25" xfId="20" applyNumberFormat="1" applyFont="1" applyFill="1" applyBorder="1" applyAlignment="1" applyProtection="1">
      <alignment horizontal="left" vertical="top" wrapText="1"/>
      <protection locked="0"/>
    </xf>
    <xf numFmtId="166" fontId="1" fillId="7" borderId="12" xfId="20" applyNumberFormat="1" applyFont="1" applyFill="1" applyBorder="1" applyAlignment="1" applyProtection="1">
      <alignment horizontal="left" vertical="top" wrapText="1"/>
      <protection locked="0"/>
    </xf>
    <xf numFmtId="164" fontId="1" fillId="0" borderId="11" xfId="20" applyBorder="1" applyAlignment="1">
      <alignment horizontal="left" vertical="top" wrapText="1"/>
      <protection/>
    </xf>
    <xf numFmtId="164" fontId="1" fillId="0" borderId="12" xfId="20" applyBorder="1" applyAlignment="1">
      <alignment horizontal="left" vertical="top" wrapText="1"/>
      <protection/>
    </xf>
    <xf numFmtId="164" fontId="1" fillId="0" borderId="13" xfId="20" applyBorder="1" applyAlignment="1">
      <alignment horizontal="left" vertical="top" wrapText="1"/>
      <protection/>
    </xf>
    <xf numFmtId="166" fontId="1" fillId="7" borderId="26" xfId="20" applyNumberFormat="1" applyFont="1" applyFill="1" applyBorder="1" applyAlignment="1" applyProtection="1">
      <alignment horizontal="left" vertical="top" wrapText="1"/>
      <protection locked="0"/>
    </xf>
    <xf numFmtId="166" fontId="1" fillId="7" borderId="23" xfId="20" applyNumberFormat="1" applyFont="1" applyFill="1" applyBorder="1" applyAlignment="1" applyProtection="1">
      <alignment horizontal="left" vertical="top" wrapText="1"/>
      <protection locked="0"/>
    </xf>
    <xf numFmtId="166" fontId="1" fillId="7" borderId="13" xfId="20" applyNumberFormat="1" applyFont="1" applyFill="1" applyBorder="1" applyAlignment="1" applyProtection="1">
      <alignment horizontal="center" vertical="top" wrapText="1"/>
      <protection locked="0"/>
    </xf>
    <xf numFmtId="164" fontId="1" fillId="0" borderId="27" xfId="20" applyBorder="1" applyAlignment="1">
      <alignment horizontal="left" vertical="top" wrapText="1"/>
      <protection/>
    </xf>
    <xf numFmtId="164" fontId="1" fillId="0" borderId="23" xfId="20" applyBorder="1" applyAlignment="1">
      <alignment horizontal="left" vertical="top" wrapText="1"/>
      <protection/>
    </xf>
    <xf numFmtId="164" fontId="1" fillId="0" borderId="28" xfId="20" applyBorder="1" applyAlignment="1">
      <alignment horizontal="left" vertical="top" wrapText="1"/>
      <protection/>
    </xf>
    <xf numFmtId="166" fontId="1" fillId="7" borderId="29" xfId="20" applyNumberFormat="1" applyFill="1" applyBorder="1" applyAlignment="1" applyProtection="1">
      <alignment horizontal="left" vertical="top" wrapText="1"/>
      <protection/>
    </xf>
    <xf numFmtId="166" fontId="11" fillId="7" borderId="19" xfId="20" applyNumberFormat="1" applyFont="1" applyFill="1" applyBorder="1" applyAlignment="1" applyProtection="1">
      <alignment horizontal="left" vertical="top" wrapText="1"/>
      <protection/>
    </xf>
    <xf numFmtId="164" fontId="11" fillId="0" borderId="19" xfId="20" applyFont="1" applyBorder="1" applyAlignment="1">
      <alignment horizontal="left" vertical="top" wrapText="1"/>
      <protection/>
    </xf>
    <xf numFmtId="164" fontId="11" fillId="0" borderId="20" xfId="20" applyFont="1" applyBorder="1" applyAlignment="1">
      <alignment horizontal="left" vertical="top" wrapText="1"/>
      <protection/>
    </xf>
    <xf numFmtId="164" fontId="11" fillId="0" borderId="21" xfId="20" applyFont="1" applyBorder="1" applyAlignment="1">
      <alignment horizontal="left" vertical="top" wrapText="1"/>
      <protection/>
    </xf>
    <xf numFmtId="166" fontId="1" fillId="8" borderId="30" xfId="20" applyNumberFormat="1" applyFont="1" applyFill="1" applyBorder="1" applyAlignment="1" applyProtection="1">
      <alignment horizontal="left" vertical="top" wrapText="1"/>
      <protection/>
    </xf>
    <xf numFmtId="164" fontId="1" fillId="0" borderId="31" xfId="20" applyBorder="1" applyAlignment="1">
      <alignment horizontal="left" vertical="top" wrapText="1"/>
      <protection/>
    </xf>
    <xf numFmtId="164" fontId="1" fillId="0" borderId="30" xfId="20" applyBorder="1" applyAlignment="1">
      <alignment horizontal="left" vertical="top" wrapText="1"/>
      <protection/>
    </xf>
    <xf numFmtId="164" fontId="1" fillId="0" borderId="32" xfId="20" applyBorder="1" applyAlignment="1">
      <alignment horizontal="left" vertical="top" wrapText="1"/>
      <protection/>
    </xf>
    <xf numFmtId="164" fontId="1" fillId="9" borderId="12" xfId="20" applyFont="1" applyFill="1" applyBorder="1" applyAlignment="1" applyProtection="1">
      <alignment horizontal="left" vertical="top" wrapText="1"/>
      <protection/>
    </xf>
    <xf numFmtId="164" fontId="1" fillId="0" borderId="16" xfId="20" applyBorder="1" applyAlignment="1">
      <alignment horizontal="left" vertical="top" wrapText="1"/>
      <protection/>
    </xf>
    <xf numFmtId="164" fontId="1" fillId="0" borderId="17" xfId="20" applyBorder="1" applyAlignment="1">
      <alignment horizontal="left" vertical="top" wrapText="1"/>
      <protection/>
    </xf>
    <xf numFmtId="164" fontId="1" fillId="0" borderId="18" xfId="20" applyBorder="1" applyAlignment="1">
      <alignment horizontal="left" vertical="top" wrapText="1"/>
      <protection/>
    </xf>
    <xf numFmtId="164" fontId="1" fillId="0" borderId="19" xfId="20" applyBorder="1" applyAlignment="1">
      <alignment horizontal="left" vertical="top" wrapText="1"/>
      <protection/>
    </xf>
    <xf numFmtId="164" fontId="1" fillId="0" borderId="20" xfId="20" applyBorder="1" applyAlignment="1">
      <alignment horizontal="left" vertical="top" wrapText="1"/>
      <protection/>
    </xf>
    <xf numFmtId="164" fontId="1" fillId="0" borderId="21" xfId="20" applyBorder="1" applyAlignment="1">
      <alignment horizontal="left" vertical="top" wrapText="1"/>
      <protection/>
    </xf>
    <xf numFmtId="166" fontId="6" fillId="8" borderId="15" xfId="20" applyNumberFormat="1" applyFont="1" applyFill="1" applyBorder="1" applyAlignment="1" applyProtection="1">
      <alignment horizontal="center" vertical="top" wrapText="1"/>
      <protection/>
    </xf>
    <xf numFmtId="164" fontId="1" fillId="0" borderId="0" xfId="20" applyBorder="1" applyAlignment="1">
      <alignment horizontal="left" vertical="top" wrapText="1"/>
      <protection/>
    </xf>
    <xf numFmtId="164" fontId="12" fillId="0" borderId="0" xfId="20" applyFont="1" applyProtection="1">
      <alignment/>
      <protection/>
    </xf>
    <xf numFmtId="166" fontId="13" fillId="0" borderId="0" xfId="20" applyNumberFormat="1" applyFont="1" applyProtection="1">
      <alignment/>
      <protection/>
    </xf>
    <xf numFmtId="164" fontId="14" fillId="0" borderId="15" xfId="20" applyFont="1" applyBorder="1" applyAlignment="1">
      <alignment horizontal="left" vertical="top" wrapText="1"/>
      <protection/>
    </xf>
    <xf numFmtId="166" fontId="10" fillId="7" borderId="25" xfId="20" applyNumberFormat="1" applyFont="1" applyFill="1" applyBorder="1" applyAlignment="1" applyProtection="1">
      <alignment vertical="top" wrapText="1"/>
      <protection/>
    </xf>
    <xf numFmtId="166" fontId="15" fillId="7" borderId="25" xfId="20" applyNumberFormat="1" applyFont="1" applyFill="1" applyBorder="1" applyAlignment="1" applyProtection="1">
      <alignment vertical="top" wrapText="1"/>
      <protection/>
    </xf>
    <xf numFmtId="164" fontId="1" fillId="0" borderId="30" xfId="20" applyFont="1" applyBorder="1" applyAlignment="1">
      <alignment horizontal="center" vertical="top" wrapText="1"/>
      <protection/>
    </xf>
    <xf numFmtId="166" fontId="1" fillId="7" borderId="30" xfId="20" applyNumberFormat="1" applyFont="1" applyFill="1" applyBorder="1" applyAlignment="1" applyProtection="1">
      <alignment horizontal="left" vertical="top" wrapText="1"/>
      <protection locked="0"/>
    </xf>
    <xf numFmtId="164" fontId="1" fillId="0" borderId="33" xfId="20" applyBorder="1" applyAlignment="1">
      <alignment horizontal="left" vertical="top" wrapText="1"/>
      <protection/>
    </xf>
    <xf numFmtId="164" fontId="1" fillId="0" borderId="15" xfId="20" applyBorder="1" applyAlignment="1">
      <alignment horizontal="left" vertical="top" wrapText="1"/>
      <protection/>
    </xf>
    <xf numFmtId="164" fontId="1" fillId="0" borderId="12" xfId="20" applyFont="1" applyBorder="1" applyAlignment="1">
      <alignment horizontal="center" vertical="top" wrapText="1"/>
      <protection/>
    </xf>
    <xf numFmtId="166" fontId="1" fillId="7" borderId="12" xfId="20" applyNumberFormat="1" applyFont="1" applyFill="1" applyBorder="1" applyAlignment="1" applyProtection="1">
      <alignment horizontal="left" vertical="top" wrapText="1"/>
      <protection/>
    </xf>
    <xf numFmtId="166" fontId="1" fillId="7" borderId="0" xfId="20" applyNumberFormat="1" applyFill="1" applyBorder="1" applyAlignment="1" applyProtection="1">
      <alignment horizontal="left" vertical="top" wrapText="1"/>
      <protection/>
    </xf>
    <xf numFmtId="166" fontId="10" fillId="8" borderId="12" xfId="20" applyNumberFormat="1" applyFont="1" applyFill="1" applyBorder="1" applyAlignment="1" applyProtection="1">
      <alignment horizontal="left" vertical="top" wrapText="1"/>
      <protection/>
    </xf>
    <xf numFmtId="166" fontId="10" fillId="8" borderId="0" xfId="20" applyNumberFormat="1" applyFont="1" applyFill="1" applyBorder="1" applyAlignment="1" applyProtection="1">
      <alignment horizontal="left" vertical="top" wrapText="1"/>
      <protection/>
    </xf>
    <xf numFmtId="164" fontId="1" fillId="0" borderId="34" xfId="20" applyBorder="1" applyAlignment="1">
      <alignment horizontal="left" vertical="top" wrapText="1"/>
      <protection/>
    </xf>
    <xf numFmtId="164" fontId="1" fillId="0" borderId="35" xfId="20" applyBorder="1" applyAlignment="1">
      <alignment horizontal="left" vertical="top" wrapText="1"/>
      <protection/>
    </xf>
    <xf numFmtId="164" fontId="1" fillId="0" borderId="36" xfId="20" applyBorder="1" applyAlignment="1">
      <alignment horizontal="left" vertical="top" wrapText="1"/>
      <protection/>
    </xf>
    <xf numFmtId="164" fontId="1" fillId="9" borderId="0" xfId="20" applyFill="1" applyBorder="1" applyAlignment="1" applyProtection="1">
      <alignment horizontal="left" vertical="top" wrapText="1"/>
      <protection/>
    </xf>
    <xf numFmtId="166" fontId="10" fillId="7" borderId="12" xfId="20" applyNumberFormat="1" applyFont="1" applyFill="1" applyBorder="1" applyAlignment="1" applyProtection="1">
      <alignment vertical="top" wrapText="1"/>
      <protection/>
    </xf>
    <xf numFmtId="166" fontId="1" fillId="7" borderId="23" xfId="20" applyNumberFormat="1" applyFont="1" applyFill="1" applyBorder="1" applyAlignment="1" applyProtection="1">
      <alignment horizontal="left" vertical="top" wrapText="1"/>
      <protection/>
    </xf>
    <xf numFmtId="164" fontId="1" fillId="0" borderId="3" xfId="20" applyBorder="1" applyAlignment="1">
      <alignment horizontal="left" vertical="top" wrapText="1"/>
      <protection/>
    </xf>
    <xf numFmtId="164" fontId="1" fillId="0" borderId="4" xfId="20" applyBorder="1" applyAlignment="1">
      <alignment horizontal="left" vertical="top" wrapText="1"/>
      <protection/>
    </xf>
    <xf numFmtId="164" fontId="1" fillId="0" borderId="5" xfId="20" applyBorder="1" applyAlignment="1">
      <alignment horizontal="left" vertical="top" wrapText="1"/>
      <protection/>
    </xf>
    <xf numFmtId="166" fontId="10" fillId="10" borderId="19" xfId="20" applyNumberFormat="1" applyFont="1" applyFill="1" applyBorder="1" applyAlignment="1" applyProtection="1">
      <alignment horizontal="left" vertical="top" wrapText="1"/>
      <protection/>
    </xf>
    <xf numFmtId="166" fontId="10" fillId="10" borderId="37" xfId="20" applyNumberFormat="1" applyFont="1" applyFill="1" applyBorder="1" applyAlignment="1" applyProtection="1">
      <alignment horizontal="left" vertical="top" wrapText="1"/>
      <protection/>
    </xf>
    <xf numFmtId="164" fontId="1" fillId="10" borderId="37" xfId="20" applyFill="1" applyBorder="1" applyAlignment="1">
      <alignment horizontal="left" vertical="top" wrapText="1"/>
      <protection/>
    </xf>
    <xf numFmtId="164" fontId="1" fillId="10" borderId="19" xfId="20" applyFill="1" applyBorder="1" applyAlignment="1">
      <alignment horizontal="left" vertical="top" wrapText="1"/>
      <protection/>
    </xf>
    <xf numFmtId="164" fontId="1" fillId="10" borderId="20" xfId="20" applyFill="1" applyBorder="1" applyAlignment="1">
      <alignment horizontal="left" vertical="top" wrapText="1"/>
      <protection/>
    </xf>
    <xf numFmtId="164" fontId="1" fillId="10" borderId="21" xfId="20" applyFill="1" applyBorder="1" applyAlignment="1">
      <alignment horizontal="left" vertical="top" wrapText="1"/>
      <protection/>
    </xf>
    <xf numFmtId="164" fontId="1" fillId="2" borderId="19" xfId="20" applyFont="1" applyFill="1" applyBorder="1" applyAlignment="1" applyProtection="1">
      <alignment horizontal="left" vertical="top" wrapText="1"/>
      <protection/>
    </xf>
    <xf numFmtId="164" fontId="1" fillId="2" borderId="37" xfId="20" applyFill="1" applyBorder="1" applyAlignment="1" applyProtection="1">
      <alignment horizontal="left" vertical="top" wrapText="1"/>
      <protection/>
    </xf>
    <xf numFmtId="164" fontId="1" fillId="2" borderId="37" xfId="20" applyFill="1" applyBorder="1" applyAlignment="1">
      <alignment horizontal="left" vertical="top" wrapText="1"/>
      <protection/>
    </xf>
    <xf numFmtId="164" fontId="1" fillId="2" borderId="19" xfId="20" applyFill="1" applyBorder="1" applyAlignment="1">
      <alignment horizontal="left" vertical="top" wrapText="1"/>
      <protection/>
    </xf>
    <xf numFmtId="164" fontId="1" fillId="2" borderId="20" xfId="20" applyFill="1" applyBorder="1" applyAlignment="1">
      <alignment horizontal="left" vertical="top" wrapText="1"/>
      <protection/>
    </xf>
    <xf numFmtId="164" fontId="1" fillId="2" borderId="21" xfId="20" applyFill="1" applyBorder="1" applyAlignment="1">
      <alignment horizontal="left" vertical="top" wrapText="1"/>
      <protection/>
    </xf>
    <xf numFmtId="164" fontId="16" fillId="10" borderId="15" xfId="20" applyFont="1" applyFill="1" applyBorder="1" applyAlignment="1">
      <alignment horizontal="center" vertical="top" wrapText="1"/>
      <protection/>
    </xf>
    <xf numFmtId="164" fontId="10" fillId="10" borderId="15" xfId="20" applyFont="1" applyFill="1" applyBorder="1" applyAlignment="1">
      <alignment horizontal="center" vertical="top" wrapText="1"/>
      <protection/>
    </xf>
    <xf numFmtId="164" fontId="17" fillId="10" borderId="19" xfId="20" applyFont="1" applyFill="1" applyBorder="1" applyAlignment="1" applyProtection="1">
      <alignment horizontal="left" vertical="center" wrapText="1"/>
      <protection locked="0"/>
    </xf>
    <xf numFmtId="164" fontId="17" fillId="10" borderId="20" xfId="20" applyFont="1" applyFill="1" applyBorder="1" applyAlignment="1" applyProtection="1">
      <alignment horizontal="left" vertical="center" wrapText="1"/>
      <protection locked="0"/>
    </xf>
    <xf numFmtId="164" fontId="17" fillId="10" borderId="21" xfId="20" applyFont="1" applyFill="1" applyBorder="1" applyAlignment="1" applyProtection="1">
      <alignment horizontal="left" vertical="center" wrapText="1"/>
      <protection locked="0"/>
    </xf>
    <xf numFmtId="164" fontId="18" fillId="0" borderId="15" xfId="20" applyFont="1" applyBorder="1" applyAlignment="1">
      <alignment horizontal="center" vertical="top" wrapText="1"/>
      <protection/>
    </xf>
    <xf numFmtId="164" fontId="19" fillId="6" borderId="12" xfId="20" applyNumberFormat="1" applyFont="1" applyFill="1" applyBorder="1" applyAlignment="1">
      <alignment horizontal="left" vertical="top" wrapText="1"/>
      <protection/>
    </xf>
    <xf numFmtId="164" fontId="19" fillId="0" borderId="12" xfId="20" applyNumberFormat="1" applyFont="1" applyBorder="1" applyAlignment="1">
      <alignment horizontal="left" vertical="top" wrapText="1"/>
      <protection/>
    </xf>
    <xf numFmtId="164" fontId="1" fillId="0" borderId="0" xfId="20" applyBorder="1" applyAlignment="1">
      <alignment horizontal="center"/>
      <protection/>
    </xf>
    <xf numFmtId="164" fontId="10" fillId="3" borderId="0" xfId="20" applyNumberFormat="1" applyFont="1" applyFill="1" applyBorder="1" applyAlignment="1">
      <alignment horizontal="left" vertical="top" wrapText="1"/>
      <protection/>
    </xf>
    <xf numFmtId="164" fontId="10" fillId="0" borderId="0" xfId="20" applyNumberFormat="1" applyFont="1" applyBorder="1" applyAlignment="1">
      <alignment horizontal="left" vertical="top" wrapText="1"/>
      <protection/>
    </xf>
    <xf numFmtId="164" fontId="10" fillId="0" borderId="15" xfId="20" applyFont="1" applyBorder="1">
      <alignment/>
      <protection/>
    </xf>
    <xf numFmtId="164" fontId="1" fillId="9" borderId="38" xfId="20" applyFill="1" applyBorder="1" applyAlignment="1" applyProtection="1">
      <alignment horizontal="left" vertical="top" wrapText="1"/>
      <protection/>
    </xf>
    <xf numFmtId="164" fontId="11" fillId="0" borderId="39" xfId="20" applyFont="1" applyBorder="1">
      <alignment/>
      <protection/>
    </xf>
    <xf numFmtId="164" fontId="11" fillId="0" borderId="15" xfId="20" applyFont="1" applyBorder="1">
      <alignment/>
      <protection/>
    </xf>
    <xf numFmtId="164" fontId="18" fillId="0" borderId="15" xfId="20" applyFont="1" applyBorder="1">
      <alignment/>
      <protection/>
    </xf>
    <xf numFmtId="164" fontId="1" fillId="9" borderId="15" xfId="20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EAFF"/>
      <rgbColor rgb="00C5E0B4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161925</xdr:rowOff>
    </xdr:from>
    <xdr:to>
      <xdr:col>8</xdr:col>
      <xdr:colOff>552450</xdr:colOff>
      <xdr:row>30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371975"/>
          <a:ext cx="19812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27</xdr:row>
      <xdr:rowOff>95250</xdr:rowOff>
    </xdr:from>
    <xdr:to>
      <xdr:col>2</xdr:col>
      <xdr:colOff>161925</xdr:colOff>
      <xdr:row>30</xdr:row>
      <xdr:rowOff>57150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467225"/>
          <a:ext cx="847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21</xdr:row>
      <xdr:rowOff>76200</xdr:rowOff>
    </xdr:from>
    <xdr:to>
      <xdr:col>10</xdr:col>
      <xdr:colOff>0</xdr:colOff>
      <xdr:row>25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219575"/>
          <a:ext cx="19716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676275</xdr:colOff>
      <xdr:row>22</xdr:row>
      <xdr:rowOff>9525</xdr:rowOff>
    </xdr:from>
    <xdr:to>
      <xdr:col>3</xdr:col>
      <xdr:colOff>762000</xdr:colOff>
      <xdr:row>24</xdr:row>
      <xdr:rowOff>133350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4314825"/>
          <a:ext cx="847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161925</xdr:rowOff>
    </xdr:from>
    <xdr:to>
      <xdr:col>10</xdr:col>
      <xdr:colOff>514350</xdr:colOff>
      <xdr:row>22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343400"/>
          <a:ext cx="19716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19</xdr:row>
      <xdr:rowOff>95250</xdr:rowOff>
    </xdr:from>
    <xdr:to>
      <xdr:col>4</xdr:col>
      <xdr:colOff>428625</xdr:colOff>
      <xdr:row>22</xdr:row>
      <xdr:rowOff>57150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4438650"/>
          <a:ext cx="847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37</xdr:row>
      <xdr:rowOff>104775</xdr:rowOff>
    </xdr:from>
    <xdr:to>
      <xdr:col>4</xdr:col>
      <xdr:colOff>895350</xdr:colOff>
      <xdr:row>41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2115800"/>
          <a:ext cx="1990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38100</xdr:rowOff>
    </xdr:from>
    <xdr:to>
      <xdr:col>1</xdr:col>
      <xdr:colOff>933450</xdr:colOff>
      <xdr:row>40</xdr:row>
      <xdr:rowOff>161925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2211050"/>
          <a:ext cx="847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19</xdr:row>
      <xdr:rowOff>133350</xdr:rowOff>
    </xdr:from>
    <xdr:to>
      <xdr:col>10</xdr:col>
      <xdr:colOff>104775</xdr:colOff>
      <xdr:row>23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305425"/>
          <a:ext cx="1981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76200</xdr:rowOff>
    </xdr:from>
    <xdr:to>
      <xdr:col>3</xdr:col>
      <xdr:colOff>1171575</xdr:colOff>
      <xdr:row>23</xdr:row>
      <xdr:rowOff>28575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5410200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17"/>
  <sheetViews>
    <sheetView workbookViewId="0" topLeftCell="A1">
      <selection activeCell="J24" sqref="J24"/>
    </sheetView>
  </sheetViews>
  <sheetFormatPr defaultColWidth="11.421875" defaultRowHeight="12.75"/>
  <cols>
    <col min="1" max="16384" width="10.7109375" style="1" customWidth="1"/>
  </cols>
  <sheetData>
    <row r="6" spans="3:9" ht="12.75" customHeight="1">
      <c r="C6" s="2" t="s">
        <v>0</v>
      </c>
      <c r="D6" s="2"/>
      <c r="E6" s="2"/>
      <c r="F6" s="2"/>
      <c r="G6" s="2"/>
      <c r="H6" s="2"/>
      <c r="I6" s="2"/>
    </row>
    <row r="7" spans="3:9" ht="12.75">
      <c r="C7" s="2"/>
      <c r="D7" s="2"/>
      <c r="E7" s="2"/>
      <c r="F7" s="2"/>
      <c r="G7" s="2"/>
      <c r="H7" s="2"/>
      <c r="I7" s="2"/>
    </row>
    <row r="8" spans="3:9" ht="12.75">
      <c r="C8" s="2"/>
      <c r="D8" s="2"/>
      <c r="E8" s="2"/>
      <c r="F8" s="2"/>
      <c r="G8" s="2"/>
      <c r="H8" s="2"/>
      <c r="I8" s="2"/>
    </row>
    <row r="9" spans="3:9" ht="12.75">
      <c r="C9" s="2"/>
      <c r="D9" s="2"/>
      <c r="E9" s="2"/>
      <c r="F9" s="2"/>
      <c r="G9" s="2"/>
      <c r="H9" s="2"/>
      <c r="I9" s="2"/>
    </row>
    <row r="10" spans="3:9" ht="12.75">
      <c r="C10" s="2"/>
      <c r="D10" s="2"/>
      <c r="E10" s="2"/>
      <c r="F10" s="2"/>
      <c r="G10" s="2"/>
      <c r="H10" s="2"/>
      <c r="I10" s="2"/>
    </row>
    <row r="11" spans="3:9" ht="12.75">
      <c r="C11" s="2"/>
      <c r="D11" s="2"/>
      <c r="E11" s="2"/>
      <c r="F11" s="2"/>
      <c r="G11" s="2"/>
      <c r="H11" s="2"/>
      <c r="I11" s="2"/>
    </row>
    <row r="12" spans="3:9" ht="12.75">
      <c r="C12" s="2"/>
      <c r="D12" s="2"/>
      <c r="E12" s="2"/>
      <c r="F12" s="2"/>
      <c r="G12" s="2"/>
      <c r="H12" s="2"/>
      <c r="I12" s="2"/>
    </row>
    <row r="16" spans="3:9" ht="12.75" customHeight="1">
      <c r="C16" s="3" t="s">
        <v>1</v>
      </c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</sheetData>
  <sheetProtection selectLockedCells="1" selectUnlockedCells="1"/>
  <mergeCells count="2">
    <mergeCell ref="C6:I12"/>
    <mergeCell ref="C16:I1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0"/>
  <sheetViews>
    <sheetView workbookViewId="0" topLeftCell="A15">
      <selection activeCell="D16" sqref="D16"/>
    </sheetView>
  </sheetViews>
  <sheetFormatPr defaultColWidth="11.421875" defaultRowHeight="12.75"/>
  <cols>
    <col min="1" max="1" width="13.421875" style="4" customWidth="1"/>
    <col min="2" max="2" width="4.8515625" style="4" customWidth="1"/>
    <col min="3" max="3" width="11.421875" style="4" customWidth="1"/>
    <col min="4" max="4" width="12.7109375" style="4" customWidth="1"/>
    <col min="5" max="16384" width="11.421875" style="4" customWidth="1"/>
  </cols>
  <sheetData>
    <row r="3" spans="5:9" ht="21" customHeight="1">
      <c r="E3" s="5" t="s">
        <v>2</v>
      </c>
      <c r="F3" s="5"/>
      <c r="G3" s="5"/>
      <c r="H3" s="5"/>
      <c r="I3" s="5"/>
    </row>
    <row r="4" spans="5:13" ht="36.75" customHeight="1">
      <c r="E4" s="6" t="s">
        <v>3</v>
      </c>
      <c r="F4" s="6"/>
      <c r="G4" s="6"/>
      <c r="H4" s="6"/>
      <c r="I4" s="6"/>
      <c r="K4" s="7" t="s">
        <v>4</v>
      </c>
      <c r="L4" s="7"/>
      <c r="M4" s="7"/>
    </row>
    <row r="5" spans="5:13" ht="36.75" customHeight="1">
      <c r="E5" s="8"/>
      <c r="F5" s="8"/>
      <c r="G5" s="8"/>
      <c r="H5" s="8"/>
      <c r="I5" s="8"/>
      <c r="K5" s="7"/>
      <c r="L5" s="7"/>
      <c r="M5" s="7"/>
    </row>
    <row r="6" spans="4:5" ht="12.75">
      <c r="D6" s="9" t="s">
        <v>5</v>
      </c>
      <c r="E6" s="10" t="s">
        <v>6</v>
      </c>
    </row>
    <row r="7" spans="5:12" ht="12.75">
      <c r="E7" s="11">
        <v>2017</v>
      </c>
      <c r="F7" s="12">
        <f>SUM(E7+1)</f>
        <v>2018</v>
      </c>
      <c r="G7" s="12">
        <f>SUM(F7+1)</f>
        <v>2019</v>
      </c>
      <c r="H7" s="12">
        <f>SUM(G7+1)</f>
        <v>2020</v>
      </c>
      <c r="I7" s="12">
        <f>SUM(H7+1)</f>
        <v>2021</v>
      </c>
      <c r="J7" s="12">
        <f>SUM(I7+1)</f>
        <v>2022</v>
      </c>
      <c r="K7" s="12">
        <f>SUM(J7+1)</f>
        <v>2023</v>
      </c>
      <c r="L7" s="13">
        <f>SUM(K7+1)</f>
        <v>2024</v>
      </c>
    </row>
    <row r="8" spans="5:13" ht="12.75">
      <c r="E8" s="14"/>
      <c r="F8" s="14"/>
      <c r="G8" s="14"/>
      <c r="H8" s="14"/>
      <c r="I8" s="14"/>
      <c r="J8" s="14"/>
      <c r="K8" s="14"/>
      <c r="L8" s="14"/>
      <c r="M8" s="15"/>
    </row>
    <row r="9" spans="2:12" ht="12.75">
      <c r="B9" s="16">
        <v>1</v>
      </c>
      <c r="C9" s="17"/>
      <c r="D9" s="18" t="s">
        <v>7</v>
      </c>
      <c r="E9" s="19">
        <v>4000</v>
      </c>
      <c r="F9" s="19"/>
      <c r="G9" s="19"/>
      <c r="H9" s="19"/>
      <c r="I9" s="19">
        <v>3000</v>
      </c>
      <c r="J9" s="19"/>
      <c r="K9" s="19"/>
      <c r="L9" s="20"/>
    </row>
    <row r="10" spans="2:12" ht="12.75">
      <c r="B10" s="21">
        <f>SUM(B9+1)</f>
        <v>2</v>
      </c>
      <c r="C10" s="17"/>
      <c r="D10" s="22" t="s">
        <v>8</v>
      </c>
      <c r="E10" s="23">
        <v>24000</v>
      </c>
      <c r="F10" s="23"/>
      <c r="G10" s="23"/>
      <c r="H10" s="23"/>
      <c r="I10" s="23">
        <v>26000</v>
      </c>
      <c r="J10" s="23"/>
      <c r="K10" s="23"/>
      <c r="L10" s="24"/>
    </row>
    <row r="11" spans="2:12" ht="12.75">
      <c r="B11" s="25">
        <f>SUM(B10+1)</f>
        <v>3</v>
      </c>
      <c r="C11" s="17"/>
      <c r="D11" s="26" t="s">
        <v>9</v>
      </c>
      <c r="E11" s="27"/>
      <c r="F11" s="27">
        <v>1500</v>
      </c>
      <c r="G11" s="27"/>
      <c r="H11" s="27">
        <v>1500</v>
      </c>
      <c r="I11" s="27"/>
      <c r="J11" s="27">
        <v>2500</v>
      </c>
      <c r="K11" s="27"/>
      <c r="L11" s="28">
        <v>2500</v>
      </c>
    </row>
    <row r="12" spans="2:12" ht="12.75">
      <c r="B12" s="29">
        <f>SUM(B11+1)</f>
        <v>4</v>
      </c>
      <c r="C12" s="17"/>
      <c r="D12" s="30" t="s">
        <v>10</v>
      </c>
      <c r="E12" s="31">
        <v>1000</v>
      </c>
      <c r="F12" s="31">
        <v>1000</v>
      </c>
      <c r="G12" s="31">
        <v>1000</v>
      </c>
      <c r="H12" s="31">
        <v>1500</v>
      </c>
      <c r="I12" s="31">
        <v>2000</v>
      </c>
      <c r="J12" s="31">
        <v>2000</v>
      </c>
      <c r="K12" s="31">
        <v>2000</v>
      </c>
      <c r="L12" s="32">
        <v>2000</v>
      </c>
    </row>
    <row r="13" spans="2:12" ht="12.75">
      <c r="B13" s="21">
        <f>SUM(B12+1)</f>
        <v>5</v>
      </c>
      <c r="C13" s="17"/>
      <c r="D13" s="22" t="s">
        <v>11</v>
      </c>
      <c r="E13" s="23">
        <v>3000</v>
      </c>
      <c r="F13" s="23"/>
      <c r="G13" s="23"/>
      <c r="H13" s="23">
        <v>4000</v>
      </c>
      <c r="I13" s="23"/>
      <c r="J13" s="23"/>
      <c r="K13" s="23"/>
      <c r="L13" s="24"/>
    </row>
    <row r="14" spans="2:12" ht="12.75">
      <c r="B14" s="33">
        <f>SUM(B13+1)</f>
        <v>6</v>
      </c>
      <c r="C14" s="17"/>
      <c r="D14" s="26" t="s">
        <v>12</v>
      </c>
      <c r="E14" s="27">
        <v>4000</v>
      </c>
      <c r="F14" s="27">
        <v>4000</v>
      </c>
      <c r="G14" s="27"/>
      <c r="H14" s="27"/>
      <c r="I14" s="27"/>
      <c r="J14" s="27"/>
      <c r="K14" s="27"/>
      <c r="L14" s="28"/>
    </row>
    <row r="15" spans="2:12" ht="12.75">
      <c r="B15" s="34">
        <f>SUM(B14+1)</f>
        <v>7</v>
      </c>
      <c r="C15" s="35" t="s">
        <v>13</v>
      </c>
      <c r="D15" s="30" t="s">
        <v>14</v>
      </c>
      <c r="E15" s="31">
        <v>6636</v>
      </c>
      <c r="F15" s="31">
        <v>6636</v>
      </c>
      <c r="G15" s="31">
        <v>6636</v>
      </c>
      <c r="H15" s="31">
        <v>6636</v>
      </c>
      <c r="I15" s="31">
        <v>6636</v>
      </c>
      <c r="J15" s="31">
        <v>6636</v>
      </c>
      <c r="K15" s="31">
        <v>6636</v>
      </c>
      <c r="L15" s="32">
        <v>6636</v>
      </c>
    </row>
    <row r="16" spans="2:12" ht="12.75">
      <c r="B16" s="36">
        <v>8</v>
      </c>
      <c r="C16" s="17"/>
      <c r="D16" s="37" t="s">
        <v>15</v>
      </c>
      <c r="E16" s="38"/>
      <c r="F16" s="38"/>
      <c r="G16" s="38"/>
      <c r="H16" s="38"/>
      <c r="I16" s="38"/>
      <c r="J16" s="38"/>
      <c r="K16" s="38"/>
      <c r="L16" s="39"/>
    </row>
    <row r="18" spans="4:12" ht="12.75">
      <c r="D18" s="4" t="s">
        <v>16</v>
      </c>
      <c r="E18" s="40">
        <f>SUM(E9:E15)</f>
        <v>42636</v>
      </c>
      <c r="F18" s="41">
        <f>SUM(F9:F15)</f>
        <v>13136</v>
      </c>
      <c r="G18" s="41">
        <f>SUM(G9:G15)</f>
        <v>7636</v>
      </c>
      <c r="H18" s="41">
        <f>SUM(H9:H15)</f>
        <v>13636</v>
      </c>
      <c r="I18" s="41">
        <f>SUM(I9:I15)</f>
        <v>37636</v>
      </c>
      <c r="J18" s="41">
        <f>SUM(J9:J15)</f>
        <v>11136</v>
      </c>
      <c r="K18" s="41">
        <f>SUM(K9:K15)</f>
        <v>8636</v>
      </c>
      <c r="L18" s="42">
        <f>SUM(L9:L15)</f>
        <v>11136</v>
      </c>
    </row>
    <row r="19" spans="5:12" ht="12.75">
      <c r="E19" s="43"/>
      <c r="F19" s="43"/>
      <c r="G19" s="43"/>
      <c r="H19" s="43"/>
      <c r="I19" s="43"/>
      <c r="J19" s="43"/>
      <c r="K19" s="43"/>
      <c r="L19" s="43"/>
    </row>
    <row r="20" spans="4:12" ht="12.75">
      <c r="D20" s="4" t="s">
        <v>17</v>
      </c>
      <c r="E20" s="44">
        <f>SUM(E18:L18)</f>
        <v>145588</v>
      </c>
      <c r="F20" s="43"/>
      <c r="G20" s="43"/>
      <c r="H20" s="43"/>
      <c r="I20" s="43"/>
      <c r="J20" s="43"/>
      <c r="K20" s="43"/>
      <c r="L20" s="43"/>
    </row>
  </sheetData>
  <sheetProtection selectLockedCells="1" selectUnlockedCells="1"/>
  <mergeCells count="3">
    <mergeCell ref="E3:I3"/>
    <mergeCell ref="E4:I4"/>
    <mergeCell ref="K4:M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5">
      <selection activeCell="M6" sqref="M6"/>
    </sheetView>
  </sheetViews>
  <sheetFormatPr defaultColWidth="11.421875" defaultRowHeight="12.75"/>
  <cols>
    <col min="1" max="1" width="11.421875" style="45" customWidth="1"/>
    <col min="2" max="2" width="25.57421875" style="45" customWidth="1"/>
    <col min="3" max="16384" width="11.421875" style="45" customWidth="1"/>
  </cols>
  <sheetData>
    <row r="2" spans="2:8" ht="12.75">
      <c r="B2" s="46" t="s">
        <v>18</v>
      </c>
      <c r="C2" s="47"/>
      <c r="D2" s="47"/>
      <c r="E2" s="47"/>
      <c r="F2" s="48"/>
      <c r="G2" s="48"/>
      <c r="H2" s="48"/>
    </row>
    <row r="3" spans="2:10" ht="12.75">
      <c r="B3" s="49" t="s">
        <v>19</v>
      </c>
      <c r="C3" s="47"/>
      <c r="D3" s="47"/>
      <c r="E3" s="47"/>
      <c r="F3" s="48"/>
      <c r="G3" s="50" t="s">
        <v>20</v>
      </c>
      <c r="H3" s="50"/>
      <c r="I3" s="50"/>
      <c r="J3" s="50"/>
    </row>
    <row r="4" spans="4:11" ht="12.75">
      <c r="D4" s="51" t="s">
        <v>6</v>
      </c>
      <c r="E4" s="4"/>
      <c r="F4" s="4"/>
      <c r="G4" s="4"/>
      <c r="H4" s="4"/>
      <c r="I4" s="4"/>
      <c r="J4" s="4"/>
      <c r="K4" s="4"/>
    </row>
    <row r="5" spans="4:11" ht="12.75">
      <c r="D5" s="52">
        <v>2017</v>
      </c>
      <c r="E5" s="53">
        <f>SUM(D5+1)</f>
        <v>2018</v>
      </c>
      <c r="F5" s="53">
        <f>SUM(E5+1)</f>
        <v>2019</v>
      </c>
      <c r="G5" s="53">
        <f>SUM(F5+1)</f>
        <v>2020</v>
      </c>
      <c r="H5" s="53">
        <f>SUM(G5+1)</f>
        <v>2021</v>
      </c>
      <c r="I5" s="53">
        <f>SUM(H5+1)</f>
        <v>2022</v>
      </c>
      <c r="J5" s="53">
        <f>SUM(I5+1)</f>
        <v>2023</v>
      </c>
      <c r="K5" s="53">
        <f>SUM(J5+1)</f>
        <v>2024</v>
      </c>
    </row>
    <row r="6" spans="2:15" ht="30" customHeight="1">
      <c r="B6" s="54" t="s">
        <v>21</v>
      </c>
      <c r="C6" s="55" t="s">
        <v>22</v>
      </c>
      <c r="M6" s="3" t="s">
        <v>23</v>
      </c>
      <c r="N6" s="3"/>
      <c r="O6" s="3"/>
    </row>
    <row r="7" spans="1:15" ht="30" customHeight="1">
      <c r="A7" s="56" t="s">
        <v>24</v>
      </c>
      <c r="B7" s="57" t="s">
        <v>25</v>
      </c>
      <c r="C7" s="58" t="s">
        <v>26</v>
      </c>
      <c r="D7" s="59">
        <v>2500</v>
      </c>
      <c r="E7" s="59">
        <v>4000</v>
      </c>
      <c r="F7" s="59">
        <v>4000</v>
      </c>
      <c r="G7" s="59">
        <v>4000</v>
      </c>
      <c r="H7" s="59">
        <v>5000</v>
      </c>
      <c r="I7" s="59">
        <v>5000</v>
      </c>
      <c r="J7" s="59">
        <v>5000</v>
      </c>
      <c r="K7" s="60">
        <v>5000</v>
      </c>
      <c r="M7" s="3"/>
      <c r="N7" s="3"/>
      <c r="O7" s="3"/>
    </row>
    <row r="8" spans="1:11" ht="12.75">
      <c r="A8" s="56"/>
      <c r="B8" s="61" t="s">
        <v>27</v>
      </c>
      <c r="C8" s="62" t="s">
        <v>28</v>
      </c>
      <c r="D8" s="63">
        <v>3000</v>
      </c>
      <c r="E8" s="64">
        <v>5000</v>
      </c>
      <c r="F8" s="64">
        <v>20000</v>
      </c>
      <c r="G8" s="64">
        <v>24000</v>
      </c>
      <c r="H8" s="64">
        <v>36000</v>
      </c>
      <c r="I8" s="64">
        <v>48000</v>
      </c>
      <c r="J8" s="65">
        <v>60000</v>
      </c>
      <c r="K8" s="65">
        <v>60000</v>
      </c>
    </row>
    <row r="9" spans="1:11" ht="58.5" customHeight="1">
      <c r="A9" s="56"/>
      <c r="B9" s="61" t="s">
        <v>29</v>
      </c>
      <c r="C9" s="62" t="s">
        <v>30</v>
      </c>
      <c r="D9" s="63">
        <v>1000</v>
      </c>
      <c r="E9" s="64">
        <v>2000</v>
      </c>
      <c r="F9" s="64">
        <v>2000</v>
      </c>
      <c r="G9" s="64">
        <v>2000</v>
      </c>
      <c r="H9" s="64">
        <v>2500</v>
      </c>
      <c r="I9" s="64">
        <v>2500</v>
      </c>
      <c r="J9" s="64">
        <v>2500</v>
      </c>
      <c r="K9" s="65">
        <v>2500</v>
      </c>
    </row>
    <row r="10" spans="1:11" ht="12.75">
      <c r="A10" s="56"/>
      <c r="B10" s="66" t="s">
        <v>31</v>
      </c>
      <c r="C10" s="67" t="s">
        <v>32</v>
      </c>
      <c r="D10" s="63">
        <v>1000</v>
      </c>
      <c r="E10" s="64">
        <v>2000</v>
      </c>
      <c r="F10" s="64">
        <v>2000</v>
      </c>
      <c r="G10" s="64">
        <v>2000</v>
      </c>
      <c r="H10" s="64">
        <v>2500</v>
      </c>
      <c r="I10" s="64">
        <v>2500</v>
      </c>
      <c r="J10" s="64">
        <v>2500</v>
      </c>
      <c r="K10" s="65">
        <v>2500</v>
      </c>
    </row>
    <row r="11" spans="1:11" ht="30" customHeight="1">
      <c r="A11" s="56"/>
      <c r="B11" s="68" t="s">
        <v>33</v>
      </c>
      <c r="C11" s="68"/>
      <c r="D11" s="69"/>
      <c r="E11" s="70"/>
      <c r="F11" s="70"/>
      <c r="G11" s="70"/>
      <c r="H11" s="70"/>
      <c r="I11" s="70"/>
      <c r="J11" s="70"/>
      <c r="K11" s="71"/>
    </row>
    <row r="12" spans="1:11" ht="12.75">
      <c r="A12" s="56"/>
      <c r="B12" s="72"/>
      <c r="C12" s="73" t="s">
        <v>34</v>
      </c>
      <c r="D12" s="74">
        <f>SUM(D7:D10)</f>
        <v>7500</v>
      </c>
      <c r="E12" s="75">
        <f>SUM(E7:E10)</f>
        <v>13000</v>
      </c>
      <c r="F12" s="75">
        <f>SUM(F7:F10)</f>
        <v>28000</v>
      </c>
      <c r="G12" s="75">
        <f>SUM(G7:G10)</f>
        <v>32000</v>
      </c>
      <c r="H12" s="75">
        <f>SUM(H7:H10)</f>
        <v>46000</v>
      </c>
      <c r="I12" s="75">
        <f>SUM(I7:I10)</f>
        <v>58000</v>
      </c>
      <c r="J12" s="75">
        <f>SUM(J7:J10)</f>
        <v>70000</v>
      </c>
      <c r="K12" s="76">
        <f>SUM(K7:K10)</f>
        <v>70000</v>
      </c>
    </row>
    <row r="13" spans="2:11" ht="12.75">
      <c r="B13" s="77" t="s">
        <v>35</v>
      </c>
      <c r="C13" s="77" t="s">
        <v>35</v>
      </c>
      <c r="D13" s="78">
        <v>1</v>
      </c>
      <c r="E13" s="79">
        <v>0.9</v>
      </c>
      <c r="F13" s="79">
        <v>0.9</v>
      </c>
      <c r="G13" s="79">
        <v>0.85</v>
      </c>
      <c r="H13" s="79">
        <v>0.85</v>
      </c>
      <c r="I13" s="79">
        <v>0.8</v>
      </c>
      <c r="J13" s="79">
        <v>0.8</v>
      </c>
      <c r="K13" s="80">
        <v>0.75</v>
      </c>
    </row>
    <row r="14" spans="2:11" ht="12.75">
      <c r="B14" s="81" t="s">
        <v>36</v>
      </c>
      <c r="C14" s="81" t="s">
        <v>36</v>
      </c>
      <c r="D14" s="82">
        <f>SUM(D13*D12)</f>
        <v>7500</v>
      </c>
      <c r="E14" s="83">
        <f>SUM(E13*E12)</f>
        <v>11700</v>
      </c>
      <c r="F14" s="83">
        <f>SUM(F13*F12)</f>
        <v>25200</v>
      </c>
      <c r="G14" s="83">
        <f>SUM(G13*G12)</f>
        <v>27200</v>
      </c>
      <c r="H14" s="83">
        <f>SUM(H13*H12)</f>
        <v>39100</v>
      </c>
      <c r="I14" s="83">
        <f>SUM(I13*I12)</f>
        <v>46400</v>
      </c>
      <c r="J14" s="83">
        <f>SUM(J13*J12)</f>
        <v>56000</v>
      </c>
      <c r="K14" s="84">
        <f>SUM(K13*K12)</f>
        <v>52500</v>
      </c>
    </row>
    <row r="16" spans="2:11" ht="12.75">
      <c r="B16" s="81" t="s">
        <v>37</v>
      </c>
      <c r="D16" s="85">
        <f>SUM(D14)</f>
        <v>7500</v>
      </c>
      <c r="E16" s="86">
        <f>SUM(D14:E14)</f>
        <v>19200</v>
      </c>
      <c r="F16" s="86">
        <f>SUM(D14:F14)</f>
        <v>44400</v>
      </c>
      <c r="G16" s="86">
        <f>SUM(D14:G14)</f>
        <v>71600</v>
      </c>
      <c r="H16" s="86">
        <f>SUM(D14:H14)</f>
        <v>110700</v>
      </c>
      <c r="I16" s="86">
        <f>SUM(D14:I14)</f>
        <v>157100</v>
      </c>
      <c r="J16" s="86">
        <f>SUM(D14:J14)</f>
        <v>213100</v>
      </c>
      <c r="K16" s="87">
        <f>SUM(D14:K14)</f>
        <v>265600</v>
      </c>
    </row>
    <row r="19" ht="12.75" customHeight="1">
      <c r="B19" s="88" t="s">
        <v>38</v>
      </c>
    </row>
    <row r="20" ht="12.75">
      <c r="B20" s="88"/>
    </row>
    <row r="21" ht="12.75">
      <c r="B21" s="88"/>
    </row>
    <row r="22" ht="12.75">
      <c r="B22" s="88"/>
    </row>
  </sheetData>
  <sheetProtection selectLockedCells="1" selectUnlockedCells="1"/>
  <mergeCells count="5">
    <mergeCell ref="G3:J3"/>
    <mergeCell ref="M6:O7"/>
    <mergeCell ref="A7:A12"/>
    <mergeCell ref="B11:C11"/>
    <mergeCell ref="B19:B2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26">
      <selection activeCell="C23" sqref="C23"/>
    </sheetView>
  </sheetViews>
  <sheetFormatPr defaultColWidth="11.421875" defaultRowHeight="12.75"/>
  <cols>
    <col min="1" max="1" width="13.8515625" style="45" customWidth="1"/>
    <col min="2" max="2" width="31.28125" style="45" customWidth="1"/>
    <col min="3" max="3" width="21.00390625" style="45" customWidth="1"/>
    <col min="4" max="5" width="18.57421875" style="45" customWidth="1"/>
    <col min="6" max="6" width="22.7109375" style="45" customWidth="1"/>
    <col min="7" max="15" width="11.421875" style="45" customWidth="1"/>
    <col min="16" max="16" width="12.57421875" style="89" customWidth="1"/>
    <col min="17" max="17" width="14.421875" style="89" customWidth="1"/>
    <col min="18" max="18" width="12.57421875" style="89" customWidth="1"/>
    <col min="19" max="19" width="13.57421875" style="89" customWidth="1"/>
    <col min="20" max="16384" width="11.421875" style="45" customWidth="1"/>
  </cols>
  <sheetData>
    <row r="2" spans="2:11" ht="12.75">
      <c r="B2" s="90" t="s">
        <v>18</v>
      </c>
      <c r="C2" s="90"/>
      <c r="D2" s="90"/>
      <c r="E2" s="90"/>
      <c r="F2" s="48"/>
      <c r="G2" s="48"/>
      <c r="H2" s="48"/>
      <c r="I2" s="48"/>
      <c r="J2" s="48"/>
      <c r="K2" s="48"/>
    </row>
    <row r="3" spans="2:13" ht="12.75">
      <c r="B3" s="91" t="s">
        <v>39</v>
      </c>
      <c r="C3" s="91"/>
      <c r="D3" s="91"/>
      <c r="E3" s="91"/>
      <c r="F3" s="48"/>
      <c r="G3" s="48"/>
      <c r="H3" s="48"/>
      <c r="I3" s="48"/>
      <c r="J3" s="50" t="s">
        <v>20</v>
      </c>
      <c r="K3" s="50"/>
      <c r="L3" s="50"/>
      <c r="M3" s="50"/>
    </row>
    <row r="4" spans="7:14" ht="12.75">
      <c r="G4" s="51" t="s">
        <v>6</v>
      </c>
      <c r="H4" s="4"/>
      <c r="I4" s="4"/>
      <c r="J4" s="4"/>
      <c r="K4" s="4"/>
      <c r="L4" s="4"/>
      <c r="M4" s="4"/>
      <c r="N4" s="4"/>
    </row>
    <row r="5" spans="7:14" ht="12.75">
      <c r="G5" s="52">
        <v>2017</v>
      </c>
      <c r="H5" s="53">
        <f>SUM(G5+1)</f>
        <v>2018</v>
      </c>
      <c r="I5" s="53">
        <f>SUM(H5+1)</f>
        <v>2019</v>
      </c>
      <c r="J5" s="53">
        <f>SUM(I5+1)</f>
        <v>2020</v>
      </c>
      <c r="K5" s="53">
        <f>SUM(J5+1)</f>
        <v>2021</v>
      </c>
      <c r="L5" s="53">
        <f>SUM(K5+1)</f>
        <v>2022</v>
      </c>
      <c r="M5" s="53">
        <f>SUM(L5+1)</f>
        <v>2023</v>
      </c>
      <c r="N5" s="53">
        <f>SUM(M5+1)</f>
        <v>2024</v>
      </c>
    </row>
    <row r="6" spans="1:6" ht="41.25" customHeight="1">
      <c r="A6" s="92" t="s">
        <v>40</v>
      </c>
      <c r="B6" s="93" t="s">
        <v>41</v>
      </c>
      <c r="C6" s="94" t="s">
        <v>42</v>
      </c>
      <c r="D6" s="94" t="s">
        <v>43</v>
      </c>
      <c r="E6" s="94" t="s">
        <v>44</v>
      </c>
      <c r="F6" s="94" t="s">
        <v>45</v>
      </c>
    </row>
    <row r="7" spans="1:14" ht="67.5" customHeight="1">
      <c r="A7" s="95" t="s">
        <v>46</v>
      </c>
      <c r="B7" s="96" t="s">
        <v>47</v>
      </c>
      <c r="C7" s="62" t="s">
        <v>48</v>
      </c>
      <c r="D7" s="62" t="s">
        <v>49</v>
      </c>
      <c r="E7" s="62" t="s">
        <v>50</v>
      </c>
      <c r="F7" s="64" t="s">
        <v>51</v>
      </c>
      <c r="G7" s="97">
        <v>2810</v>
      </c>
      <c r="H7" s="85">
        <v>2810</v>
      </c>
      <c r="I7" s="85">
        <v>3372</v>
      </c>
      <c r="J7" s="98">
        <v>3372</v>
      </c>
      <c r="K7" s="98">
        <v>3372</v>
      </c>
      <c r="L7" s="98">
        <v>3372</v>
      </c>
      <c r="M7" s="98">
        <v>3372</v>
      </c>
      <c r="N7" s="85">
        <v>3372</v>
      </c>
    </row>
    <row r="8" spans="1:14" ht="63" customHeight="1">
      <c r="A8" s="95"/>
      <c r="B8" s="62" t="s">
        <v>52</v>
      </c>
      <c r="C8" s="62" t="s">
        <v>53</v>
      </c>
      <c r="D8" s="62" t="s">
        <v>54</v>
      </c>
      <c r="E8" s="62" t="s">
        <v>55</v>
      </c>
      <c r="F8" s="64" t="s">
        <v>56</v>
      </c>
      <c r="G8" s="97">
        <v>1266</v>
      </c>
      <c r="H8" s="97">
        <v>1266</v>
      </c>
      <c r="I8" s="97">
        <v>1519</v>
      </c>
      <c r="J8" s="97">
        <v>1519</v>
      </c>
      <c r="K8" s="86">
        <v>1519</v>
      </c>
      <c r="L8" s="86">
        <v>1519</v>
      </c>
      <c r="M8" s="86">
        <v>1519</v>
      </c>
      <c r="N8" s="86">
        <v>1519</v>
      </c>
    </row>
    <row r="9" spans="1:14" s="45" customFormat="1" ht="95.25" customHeight="1">
      <c r="A9" s="99" t="s">
        <v>57</v>
      </c>
      <c r="B9" s="62" t="s">
        <v>58</v>
      </c>
      <c r="C9" s="62" t="s">
        <v>59</v>
      </c>
      <c r="D9" s="62" t="s">
        <v>60</v>
      </c>
      <c r="E9" s="62" t="s">
        <v>61</v>
      </c>
      <c r="F9" s="64" t="s">
        <v>62</v>
      </c>
      <c r="G9" s="86">
        <v>2500</v>
      </c>
      <c r="H9" s="86">
        <v>3000</v>
      </c>
      <c r="I9" s="86">
        <v>3000</v>
      </c>
      <c r="J9" s="86">
        <v>3000</v>
      </c>
      <c r="K9" s="86">
        <v>3000</v>
      </c>
      <c r="L9" s="86">
        <v>3000</v>
      </c>
      <c r="M9" s="86">
        <v>3000</v>
      </c>
      <c r="N9" s="86">
        <v>3000</v>
      </c>
    </row>
    <row r="10" spans="1:14" s="45" customFormat="1" ht="12.75">
      <c r="A10" s="99"/>
      <c r="B10" s="67" t="s">
        <v>63</v>
      </c>
      <c r="C10" s="62" t="s">
        <v>64</v>
      </c>
      <c r="D10" s="62" t="s">
        <v>65</v>
      </c>
      <c r="E10" s="62" t="s">
        <v>66</v>
      </c>
      <c r="F10" s="64" t="s">
        <v>67</v>
      </c>
      <c r="G10" s="97">
        <v>3600</v>
      </c>
      <c r="H10" s="86">
        <v>2400</v>
      </c>
      <c r="I10" s="86">
        <v>1200</v>
      </c>
      <c r="J10" s="86">
        <v>1200</v>
      </c>
      <c r="K10" s="86">
        <v>1200</v>
      </c>
      <c r="L10" s="97">
        <v>3600</v>
      </c>
      <c r="M10" s="86">
        <v>2400</v>
      </c>
      <c r="N10" s="87">
        <v>2500</v>
      </c>
    </row>
    <row r="11" spans="2:14" s="45" customFormat="1" ht="12.75">
      <c r="B11" s="100" t="s">
        <v>34</v>
      </c>
      <c r="C11" s="101"/>
      <c r="D11" s="101"/>
      <c r="E11" s="101"/>
      <c r="G11" s="85">
        <f>SUM(G7:G10)</f>
        <v>10176</v>
      </c>
      <c r="H11" s="86">
        <f>SUM(H7:H10)</f>
        <v>9476</v>
      </c>
      <c r="I11" s="86">
        <f>SUM(I7:I10)</f>
        <v>9091</v>
      </c>
      <c r="J11" s="86">
        <f>SUM(J7:J10)</f>
        <v>9091</v>
      </c>
      <c r="K11" s="86">
        <f>SUM(K7:K10)</f>
        <v>9091</v>
      </c>
      <c r="L11" s="86">
        <f>SUM(L7:L10)</f>
        <v>11491</v>
      </c>
      <c r="M11" s="86">
        <f>SUM(M7:M10)</f>
        <v>10291</v>
      </c>
      <c r="N11" s="87">
        <f>SUM(N7:N10)</f>
        <v>10391</v>
      </c>
    </row>
    <row r="12" spans="2:14" s="45" customFormat="1" ht="12.75">
      <c r="B12" s="102" t="s">
        <v>68</v>
      </c>
      <c r="C12" s="103"/>
      <c r="D12" s="103"/>
      <c r="E12" s="103"/>
      <c r="G12" s="104">
        <v>0.9</v>
      </c>
      <c r="H12" s="105">
        <v>0.8</v>
      </c>
      <c r="I12" s="105">
        <v>0.8</v>
      </c>
      <c r="J12" s="106">
        <v>0.75</v>
      </c>
      <c r="K12" s="105">
        <v>0.65</v>
      </c>
      <c r="L12" s="105">
        <v>0.55</v>
      </c>
      <c r="M12" s="105">
        <v>0.35</v>
      </c>
      <c r="N12" s="106">
        <v>0.15</v>
      </c>
    </row>
    <row r="13" spans="2:14" s="45" customFormat="1" ht="30.75" customHeight="1">
      <c r="B13" s="81" t="s">
        <v>36</v>
      </c>
      <c r="C13" s="107"/>
      <c r="D13" s="107"/>
      <c r="E13" s="107"/>
      <c r="G13" s="85">
        <f>SUM(G12*G11)</f>
        <v>9158.4</v>
      </c>
      <c r="H13" s="86">
        <f>SUM(H12*H11)</f>
        <v>7580.8</v>
      </c>
      <c r="I13" s="86">
        <f>SUM(I12*I11)</f>
        <v>7272.8</v>
      </c>
      <c r="J13" s="86">
        <f>SUM(J12*J11)</f>
        <v>6818.25</v>
      </c>
      <c r="K13" s="86">
        <f>SUM(K12*K11)</f>
        <v>5909.150000000001</v>
      </c>
      <c r="L13" s="86">
        <f>SUM(L12*L11)</f>
        <v>6320.05</v>
      </c>
      <c r="M13" s="86">
        <f>SUM(M12*M11)</f>
        <v>3601.8500000000004</v>
      </c>
      <c r="N13" s="87">
        <f>SUM(N12*N11)</f>
        <v>1558.6499999999999</v>
      </c>
    </row>
    <row r="14" s="45" customFormat="1" ht="12.75"/>
    <row r="15" spans="2:14" s="45" customFormat="1" ht="12.75">
      <c r="B15" s="81" t="s">
        <v>69</v>
      </c>
      <c r="C15" s="107"/>
      <c r="D15" s="107"/>
      <c r="E15" s="107"/>
      <c r="G15" s="85">
        <f>SUM(G13)</f>
        <v>9158.4</v>
      </c>
      <c r="H15" s="86">
        <f>SUM(G13:H13)</f>
        <v>16739.2</v>
      </c>
      <c r="I15" s="86">
        <f>SUM(G13:I13)</f>
        <v>24012</v>
      </c>
      <c r="J15" s="86">
        <f>SUM(G13:J13)</f>
        <v>30830.25</v>
      </c>
      <c r="K15" s="86">
        <f>SUM(G13:K13)</f>
        <v>36739.4</v>
      </c>
      <c r="L15" s="86">
        <f>SUM(G13:L13)</f>
        <v>43059.450000000004</v>
      </c>
      <c r="M15" s="86">
        <f>SUM(G13:M13)</f>
        <v>46661.3</v>
      </c>
      <c r="N15" s="87">
        <f>SUM(G13:N13)</f>
        <v>48219.950000000004</v>
      </c>
    </row>
    <row r="16" s="45" customFormat="1" ht="12.75"/>
    <row r="17" ht="12.75">
      <c r="B17" s="45" t="s">
        <v>16</v>
      </c>
    </row>
    <row r="19" spans="1:6" ht="46.5" customHeight="1">
      <c r="A19" s="92" t="s">
        <v>40</v>
      </c>
      <c r="B19" s="108" t="s">
        <v>41</v>
      </c>
      <c r="C19" s="94" t="s">
        <v>42</v>
      </c>
      <c r="D19" s="94" t="s">
        <v>43</v>
      </c>
      <c r="E19" s="94" t="s">
        <v>44</v>
      </c>
      <c r="F19" s="94" t="s">
        <v>45</v>
      </c>
    </row>
    <row r="20" spans="1:14" ht="67.5" customHeight="1">
      <c r="A20" s="99" t="s">
        <v>46</v>
      </c>
      <c r="B20" s="96" t="s">
        <v>70</v>
      </c>
      <c r="C20" s="62" t="s">
        <v>48</v>
      </c>
      <c r="D20" s="62" t="s">
        <v>49</v>
      </c>
      <c r="E20" s="62" t="s">
        <v>50</v>
      </c>
      <c r="F20" s="64" t="s">
        <v>51</v>
      </c>
      <c r="G20" s="97">
        <v>2810</v>
      </c>
      <c r="H20" s="85">
        <v>2810</v>
      </c>
      <c r="I20" s="85">
        <v>3372</v>
      </c>
      <c r="J20" s="85">
        <v>3372</v>
      </c>
      <c r="K20" s="85">
        <v>3372</v>
      </c>
      <c r="L20" s="85">
        <v>3372</v>
      </c>
      <c r="M20" s="85">
        <v>3372</v>
      </c>
      <c r="N20" s="85">
        <v>3372</v>
      </c>
    </row>
    <row r="21" spans="1:14" ht="63" customHeight="1">
      <c r="A21" s="99"/>
      <c r="B21" s="62" t="s">
        <v>71</v>
      </c>
      <c r="C21" s="62" t="s">
        <v>53</v>
      </c>
      <c r="D21" s="62" t="s">
        <v>54</v>
      </c>
      <c r="E21" s="62" t="s">
        <v>55</v>
      </c>
      <c r="F21" s="64" t="s">
        <v>56</v>
      </c>
      <c r="G21" s="97">
        <v>1266</v>
      </c>
      <c r="H21" s="97">
        <v>1266</v>
      </c>
      <c r="I21" s="97">
        <v>1519</v>
      </c>
      <c r="J21" s="97">
        <v>1519</v>
      </c>
      <c r="K21" s="97">
        <v>1519</v>
      </c>
      <c r="L21" s="97">
        <v>1519</v>
      </c>
      <c r="M21" s="97">
        <v>1519</v>
      </c>
      <c r="N21" s="97">
        <v>1519</v>
      </c>
    </row>
    <row r="22" spans="1:14" ht="83.25" customHeight="1">
      <c r="A22" s="99" t="s">
        <v>57</v>
      </c>
      <c r="B22" s="62" t="s">
        <v>72</v>
      </c>
      <c r="C22" s="62" t="s">
        <v>73</v>
      </c>
      <c r="D22" s="62" t="s">
        <v>65</v>
      </c>
      <c r="E22" s="62" t="s">
        <v>74</v>
      </c>
      <c r="F22" s="64" t="s">
        <v>75</v>
      </c>
      <c r="G22" s="86">
        <v>800</v>
      </c>
      <c r="H22" s="86">
        <v>800</v>
      </c>
      <c r="I22" s="86">
        <v>800</v>
      </c>
      <c r="J22" s="86">
        <v>800</v>
      </c>
      <c r="K22" s="86">
        <v>800</v>
      </c>
      <c r="L22" s="86">
        <v>800</v>
      </c>
      <c r="M22" s="86">
        <v>800</v>
      </c>
      <c r="N22" s="86">
        <v>800</v>
      </c>
    </row>
    <row r="23" spans="1:14" ht="12.75">
      <c r="A23" s="99"/>
      <c r="B23" s="67" t="s">
        <v>76</v>
      </c>
      <c r="C23" s="62" t="s">
        <v>77</v>
      </c>
      <c r="D23" s="62" t="s">
        <v>65</v>
      </c>
      <c r="E23" s="62" t="s">
        <v>66</v>
      </c>
      <c r="F23" s="64" t="s">
        <v>67</v>
      </c>
      <c r="G23" s="97">
        <v>3600</v>
      </c>
      <c r="H23" s="86">
        <v>2400</v>
      </c>
      <c r="I23" s="86">
        <v>1200</v>
      </c>
      <c r="J23" s="86">
        <v>1200</v>
      </c>
      <c r="K23" s="86">
        <v>1200</v>
      </c>
      <c r="L23" s="97">
        <v>3600</v>
      </c>
      <c r="M23" s="86">
        <v>2400</v>
      </c>
      <c r="N23" s="87">
        <v>2500</v>
      </c>
    </row>
    <row r="24" spans="2:14" ht="12.75">
      <c r="B24" s="109" t="s">
        <v>34</v>
      </c>
      <c r="C24" s="101"/>
      <c r="D24" s="101"/>
      <c r="E24" s="101"/>
      <c r="G24" s="110">
        <f>SUM(G20:G23)</f>
        <v>8476</v>
      </c>
      <c r="H24" s="111">
        <f>SUM(H20:H23)</f>
        <v>7276</v>
      </c>
      <c r="I24" s="111">
        <f>SUM(I20:I23)</f>
        <v>6891</v>
      </c>
      <c r="J24" s="111">
        <f>SUM(J20:J23)</f>
        <v>6891</v>
      </c>
      <c r="K24" s="111">
        <f>SUM(K20:K23)</f>
        <v>6891</v>
      </c>
      <c r="L24" s="111">
        <f>SUM(L20:L23)</f>
        <v>9291</v>
      </c>
      <c r="M24" s="111">
        <f>SUM(M20:M23)</f>
        <v>8091</v>
      </c>
      <c r="N24" s="112">
        <f>SUM(N20:N23)</f>
        <v>8191</v>
      </c>
    </row>
    <row r="25" spans="2:14" ht="12.75">
      <c r="B25" s="113" t="s">
        <v>68</v>
      </c>
      <c r="C25" s="114"/>
      <c r="D25" s="114"/>
      <c r="E25" s="114"/>
      <c r="F25" s="115"/>
      <c r="G25" s="116">
        <v>0.9</v>
      </c>
      <c r="H25" s="117">
        <v>0.8</v>
      </c>
      <c r="I25" s="117">
        <v>0.8</v>
      </c>
      <c r="J25" s="118">
        <v>0.75</v>
      </c>
      <c r="K25" s="117">
        <v>0.65</v>
      </c>
      <c r="L25" s="117">
        <v>0.55</v>
      </c>
      <c r="M25" s="117">
        <v>0.35</v>
      </c>
      <c r="N25" s="118">
        <v>0.15</v>
      </c>
    </row>
    <row r="26" spans="2:14" ht="30.75" customHeight="1">
      <c r="B26" s="119" t="s">
        <v>36</v>
      </c>
      <c r="C26" s="120"/>
      <c r="D26" s="120"/>
      <c r="E26" s="120"/>
      <c r="F26" s="121"/>
      <c r="G26" s="122">
        <f>SUM(G25*G24)</f>
        <v>7628.400000000001</v>
      </c>
      <c r="H26" s="123">
        <f>SUM(H25*H24)</f>
        <v>5820.8</v>
      </c>
      <c r="I26" s="123">
        <f>SUM(I25*I24)</f>
        <v>5512.8</v>
      </c>
      <c r="J26" s="123">
        <f>SUM(J25*J24)</f>
        <v>5168.25</v>
      </c>
      <c r="K26" s="123">
        <f>SUM(K25*K24)</f>
        <v>4479.150000000001</v>
      </c>
      <c r="L26" s="123">
        <f>SUM(L25*L24)</f>
        <v>5110.05</v>
      </c>
      <c r="M26" s="123">
        <f>SUM(M25*M24)</f>
        <v>2831.8500000000004</v>
      </c>
      <c r="N26" s="124">
        <f>SUM(N25*N24)</f>
        <v>1228.6499999999999</v>
      </c>
    </row>
    <row r="28" spans="2:14" ht="12.75">
      <c r="B28" s="119" t="s">
        <v>78</v>
      </c>
      <c r="C28" s="120"/>
      <c r="D28" s="120"/>
      <c r="E28" s="120"/>
      <c r="F28" s="121"/>
      <c r="G28" s="122">
        <f>SUM(G26)</f>
        <v>7628.400000000001</v>
      </c>
      <c r="H28" s="123">
        <f>SUM(G26:H26)</f>
        <v>13449.2</v>
      </c>
      <c r="I28" s="123">
        <f>SUM(G26:I26)</f>
        <v>18962</v>
      </c>
      <c r="J28" s="123">
        <f>SUM(G26:J26)</f>
        <v>24130.25</v>
      </c>
      <c r="K28" s="123">
        <f>SUM(G26:K26)</f>
        <v>28609.4</v>
      </c>
      <c r="L28" s="123">
        <f>SUM(G26:L26)</f>
        <v>33719.45</v>
      </c>
      <c r="M28" s="123">
        <f>SUM(G26:M26)</f>
        <v>36551.3</v>
      </c>
      <c r="N28" s="124">
        <f>SUM(G26:N26)</f>
        <v>37779.950000000004</v>
      </c>
    </row>
    <row r="30" spans="2:5" ht="18" customHeight="1">
      <c r="B30" s="125" t="s">
        <v>79</v>
      </c>
      <c r="C30" s="125"/>
      <c r="D30" s="125"/>
      <c r="E30" s="125"/>
    </row>
    <row r="31" spans="2:5" ht="15" customHeight="1">
      <c r="B31" s="125"/>
      <c r="C31" s="125"/>
      <c r="D31" s="125"/>
      <c r="E31" s="125"/>
    </row>
    <row r="32" spans="2:5" ht="12.75">
      <c r="B32" s="125"/>
      <c r="C32" s="125"/>
      <c r="D32" s="125"/>
      <c r="E32" s="125"/>
    </row>
    <row r="33" spans="2:5" ht="15.75" customHeight="1">
      <c r="B33" s="126" t="s">
        <v>80</v>
      </c>
      <c r="C33" s="126"/>
      <c r="D33" s="126"/>
      <c r="E33" s="126"/>
    </row>
    <row r="34" spans="2:5" ht="12.75">
      <c r="B34" s="127" t="s">
        <v>81</v>
      </c>
      <c r="C34" s="128" t="s">
        <v>82</v>
      </c>
      <c r="D34" s="128" t="s">
        <v>83</v>
      </c>
      <c r="E34" s="129" t="s">
        <v>84</v>
      </c>
    </row>
  </sheetData>
  <sheetProtection selectLockedCells="1" selectUnlockedCells="1"/>
  <mergeCells count="7">
    <mergeCell ref="J3:M3"/>
    <mergeCell ref="A7:A8"/>
    <mergeCell ref="A9:A10"/>
    <mergeCell ref="A20:A21"/>
    <mergeCell ref="A22:A23"/>
    <mergeCell ref="B30:E32"/>
    <mergeCell ref="B33:E3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U16"/>
  <sheetViews>
    <sheetView workbookViewId="0" topLeftCell="B12">
      <selection activeCell="M24" sqref="M24"/>
    </sheetView>
  </sheetViews>
  <sheetFormatPr defaultColWidth="11.421875" defaultRowHeight="12.75"/>
  <cols>
    <col min="1" max="2" width="10.7109375" style="1" customWidth="1"/>
    <col min="3" max="3" width="1.8515625" style="1" customWidth="1"/>
    <col min="4" max="4" width="19.00390625" style="1" customWidth="1"/>
    <col min="5" max="5" width="10.7109375" style="1" customWidth="1"/>
    <col min="6" max="6" width="13.7109375" style="1" customWidth="1"/>
    <col min="7" max="16384" width="10.7109375" style="1" customWidth="1"/>
  </cols>
  <sheetData>
    <row r="2" ht="12.75" customHeight="1">
      <c r="Q2" s="130" t="s">
        <v>85</v>
      </c>
    </row>
    <row r="3" spans="6:17" ht="15" customHeight="1">
      <c r="F3" s="51" t="s">
        <v>6</v>
      </c>
      <c r="G3" s="4"/>
      <c r="H3" s="4"/>
      <c r="I3" s="4"/>
      <c r="J3" s="4"/>
      <c r="K3" s="4"/>
      <c r="L3" s="4"/>
      <c r="M3" s="4"/>
      <c r="Q3" s="130"/>
    </row>
    <row r="4" spans="6:21" ht="12.75">
      <c r="F4" s="131">
        <v>2017</v>
      </c>
      <c r="G4" s="132">
        <f>SUM(F4+1)</f>
        <v>2018</v>
      </c>
      <c r="H4" s="132">
        <f>SUM(G4+1)</f>
        <v>2019</v>
      </c>
      <c r="I4" s="132">
        <f>SUM(H4+1)</f>
        <v>2020</v>
      </c>
      <c r="J4" s="132">
        <f>SUM(I4+1)</f>
        <v>2021</v>
      </c>
      <c r="K4" s="132">
        <f>SUM(J4+1)</f>
        <v>2022</v>
      </c>
      <c r="L4" s="132">
        <f>SUM(K4+1)</f>
        <v>2023</v>
      </c>
      <c r="M4" s="132">
        <f>SUM(L4+1)</f>
        <v>2024</v>
      </c>
      <c r="Q4" s="130"/>
      <c r="S4" s="133"/>
      <c r="T4" s="133"/>
      <c r="U4" s="133"/>
    </row>
    <row r="5" spans="6:21" ht="12.75">
      <c r="F5" s="134"/>
      <c r="G5" s="135"/>
      <c r="H5" s="135"/>
      <c r="I5" s="135"/>
      <c r="J5" s="135"/>
      <c r="K5" s="135"/>
      <c r="L5" s="135"/>
      <c r="M5" s="135"/>
      <c r="N5" s="136" t="s">
        <v>16</v>
      </c>
      <c r="S5" s="133"/>
      <c r="T5" s="133"/>
      <c r="U5" s="133"/>
    </row>
    <row r="6" spans="4:21" ht="12.75">
      <c r="D6" s="81" t="s">
        <v>86</v>
      </c>
      <c r="E6" s="137"/>
      <c r="F6" s="40">
        <f>Costs!E18</f>
        <v>42636</v>
      </c>
      <c r="G6" s="40">
        <f>Costs!F18</f>
        <v>13136</v>
      </c>
      <c r="H6" s="40">
        <f>Costs!G18</f>
        <v>7636</v>
      </c>
      <c r="I6" s="40">
        <f>Costs!H18</f>
        <v>13636</v>
      </c>
      <c r="J6" s="40">
        <f>Costs!I18</f>
        <v>37636</v>
      </c>
      <c r="K6" s="40">
        <f>Costs!J18</f>
        <v>11136</v>
      </c>
      <c r="L6" s="40">
        <f>Costs!K18</f>
        <v>8636</v>
      </c>
      <c r="M6" s="40">
        <f>Costs!L18</f>
        <v>11136</v>
      </c>
      <c r="N6" s="1">
        <f>SUM(F6:M6)</f>
        <v>145588</v>
      </c>
      <c r="S6" s="133"/>
      <c r="T6" s="133"/>
      <c r="U6" s="133"/>
    </row>
    <row r="7" spans="19:21" ht="12.75">
      <c r="S7" s="133"/>
      <c r="T7" s="133"/>
      <c r="U7" s="133"/>
    </row>
    <row r="8" spans="4:21" ht="12.75">
      <c r="D8" s="81" t="s">
        <v>87</v>
      </c>
      <c r="E8" s="137"/>
      <c r="F8" s="85">
        <f>Benefits!D14</f>
        <v>7500</v>
      </c>
      <c r="G8" s="86">
        <f>Benefits!E14</f>
        <v>11700</v>
      </c>
      <c r="H8" s="86">
        <f>Benefits!F14</f>
        <v>25200</v>
      </c>
      <c r="I8" s="86">
        <f>Benefits!G14</f>
        <v>27200</v>
      </c>
      <c r="J8" s="86">
        <f>Benefits!H14</f>
        <v>39100</v>
      </c>
      <c r="K8" s="86">
        <f>Benefits!I14</f>
        <v>46400</v>
      </c>
      <c r="L8" s="86">
        <f>Benefits!J14</f>
        <v>56000</v>
      </c>
      <c r="M8" s="87">
        <f>Benefits!K14</f>
        <v>52500</v>
      </c>
      <c r="N8" s="138">
        <f>SUM(F8:M8)</f>
        <v>265600</v>
      </c>
      <c r="S8" s="133"/>
      <c r="T8" s="133"/>
      <c r="U8" s="133"/>
    </row>
    <row r="9" spans="19:21" ht="12.75">
      <c r="S9" s="133"/>
      <c r="T9" s="133"/>
      <c r="U9" s="133"/>
    </row>
    <row r="10" spans="4:21" ht="68.25" customHeight="1">
      <c r="D10" s="81" t="s">
        <v>88</v>
      </c>
      <c r="E10" s="137"/>
      <c r="F10" s="85">
        <f>'Social Environmental Benefits'!G13</f>
        <v>9158.4</v>
      </c>
      <c r="G10" s="86">
        <f>'Social Environmental Benefits'!H13</f>
        <v>7580.8</v>
      </c>
      <c r="H10" s="86">
        <f>'Social Environmental Benefits'!I13</f>
        <v>7272.8</v>
      </c>
      <c r="I10" s="86">
        <f>'Social Environmental Benefits'!J13</f>
        <v>6818.25</v>
      </c>
      <c r="J10" s="86">
        <f>'Social Environmental Benefits'!K13</f>
        <v>5909.150000000001</v>
      </c>
      <c r="K10" s="86">
        <f>'Social Environmental Benefits'!L13</f>
        <v>6320.05</v>
      </c>
      <c r="L10" s="86">
        <f>'Social Environmental Benefits'!M13</f>
        <v>3601.8500000000004</v>
      </c>
      <c r="M10" s="87">
        <f>'Social Environmental Benefits'!N13</f>
        <v>1558.6499999999999</v>
      </c>
      <c r="N10" s="139">
        <f>SUM(F10:M10)</f>
        <v>48219.950000000004</v>
      </c>
      <c r="S10" s="133"/>
      <c r="T10" s="133"/>
      <c r="U10" s="133"/>
    </row>
    <row r="11" spans="19:21" ht="12.75">
      <c r="S11" s="133"/>
      <c r="T11" s="133"/>
      <c r="U11" s="133"/>
    </row>
    <row r="12" spans="4:21" ht="69.75" customHeight="1">
      <c r="D12" s="81" t="s">
        <v>89</v>
      </c>
      <c r="E12" s="137"/>
      <c r="F12" s="85">
        <f>'Social Environmental Benefits'!G24</f>
        <v>8476</v>
      </c>
      <c r="G12" s="86">
        <f>'Social Environmental Benefits'!H24</f>
        <v>7276</v>
      </c>
      <c r="H12" s="86">
        <f>'Social Environmental Benefits'!I24</f>
        <v>6891</v>
      </c>
      <c r="I12" s="86">
        <f>'Social Environmental Benefits'!J24</f>
        <v>6891</v>
      </c>
      <c r="J12" s="86">
        <f>'Social Environmental Benefits'!K24</f>
        <v>6891</v>
      </c>
      <c r="K12" s="86">
        <f>'Social Environmental Benefits'!L24</f>
        <v>9291</v>
      </c>
      <c r="L12" s="86">
        <f>'Social Environmental Benefits'!M24</f>
        <v>8091</v>
      </c>
      <c r="M12" s="87">
        <f>'Social Environmental Benefits'!N24</f>
        <v>8191</v>
      </c>
      <c r="N12" s="139">
        <f>SUM(F12:M12)</f>
        <v>61998</v>
      </c>
      <c r="S12" s="133"/>
      <c r="T12" s="133"/>
      <c r="U12" s="133"/>
    </row>
    <row r="14" spans="4:21" ht="60.75" customHeight="1">
      <c r="D14" s="81" t="s">
        <v>90</v>
      </c>
      <c r="E14" s="137"/>
      <c r="F14" s="85">
        <f>SUM(F8:F12)-F6</f>
        <v>-17501.6</v>
      </c>
      <c r="G14" s="86">
        <f>SUM(G8:G12)-G6</f>
        <v>13420.8</v>
      </c>
      <c r="H14" s="86">
        <f>SUM(H8:H12)-H6</f>
        <v>31727.800000000003</v>
      </c>
      <c r="I14" s="86">
        <f>SUM(I8:I12)-I6</f>
        <v>27273.25</v>
      </c>
      <c r="J14" s="86">
        <f>SUM(J8:J12)-J6</f>
        <v>14264.150000000001</v>
      </c>
      <c r="K14" s="86">
        <f>SUM(K8:K12)-K6</f>
        <v>50875.05</v>
      </c>
      <c r="L14" s="86">
        <f>SUM(L8:L12)-L6</f>
        <v>59056.850000000006</v>
      </c>
      <c r="M14" s="87">
        <f>SUM(M8:M12)-M6</f>
        <v>51113.65</v>
      </c>
      <c r="N14" s="139">
        <f>SUM(F14:M14)</f>
        <v>230229.94999999998</v>
      </c>
      <c r="P14" s="81" t="s">
        <v>91</v>
      </c>
      <c r="Q14" s="140">
        <f>SUM(N14/N6)</f>
        <v>1.5813799901090748</v>
      </c>
      <c r="S14" s="141" t="s">
        <v>92</v>
      </c>
      <c r="T14" s="141"/>
      <c r="U14" s="1">
        <f>SUM(N14/N6)</f>
        <v>1.5813799901090748</v>
      </c>
    </row>
    <row r="16" spans="4:17" ht="12.75">
      <c r="D16" s="81" t="s">
        <v>93</v>
      </c>
      <c r="E16" s="137"/>
      <c r="F16" s="85">
        <f>SUM(F8:F14)-F8</f>
        <v>132.8000000000029</v>
      </c>
      <c r="G16" s="86">
        <f>SUM(G8:G14)-G8</f>
        <v>28277.6</v>
      </c>
      <c r="H16" s="86">
        <f>SUM(H8:H14)-H8</f>
        <v>45891.600000000006</v>
      </c>
      <c r="I16" s="86">
        <f>SUM(I8:I14)-I8</f>
        <v>40982.5</v>
      </c>
      <c r="J16" s="86">
        <f>SUM(J8:J14)-J8</f>
        <v>27064.300000000003</v>
      </c>
      <c r="K16" s="86">
        <f>SUM(K8:K14)-K8</f>
        <v>66486.1</v>
      </c>
      <c r="L16" s="86">
        <f>SUM(L8:L14)-L8</f>
        <v>70749.70000000001</v>
      </c>
      <c r="M16" s="87">
        <f>SUM(M8:M14)-M8</f>
        <v>60863.3</v>
      </c>
      <c r="N16" s="139">
        <f>SUM(F16:M16)</f>
        <v>340447.9</v>
      </c>
      <c r="P16" s="81" t="s">
        <v>94</v>
      </c>
      <c r="Q16" s="140">
        <f>SUM(N16/N6)</f>
        <v>2.338433799488969</v>
      </c>
    </row>
  </sheetData>
  <sheetProtection selectLockedCells="1" selectUnlockedCells="1"/>
  <mergeCells count="3">
    <mergeCell ref="Q2:Q4"/>
    <mergeCell ref="S4:U12"/>
    <mergeCell ref="S14:T1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Peckham</cp:lastModifiedBy>
  <dcterms:modified xsi:type="dcterms:W3CDTF">2018-09-21T10:38:59Z</dcterms:modified>
  <cp:category/>
  <cp:version/>
  <cp:contentType/>
  <cp:contentStatus/>
</cp:coreProperties>
</file>